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41" documentId="13_ncr:1_{D9A8A66D-99AD-41C9-9086-62D329C12EA5}" xr6:coauthVersionLast="47" xr6:coauthVersionMax="47" xr10:uidLastSave="{7CB32EF7-AB68-4B80-A3FB-FBF54E2657B9}"/>
  <bookViews>
    <workbookView xWindow="-108" yWindow="-108" windowWidth="23256" windowHeight="12456" tabRatio="747" activeTab="1" xr2:uid="{31F7EE19-99E8-437F-A337-704A983BE09E}"/>
  </bookViews>
  <sheets>
    <sheet name="401 - K-RIDE GMI-2024 " sheetId="24" r:id="rId1"/>
    <sheet name="117-GPA - 2024" sheetId="30" r:id="rId2"/>
    <sheet name="KRIDE-NEW Addition(GMI)" sheetId="25" state="hidden" r:id="rId3"/>
    <sheet name="KRIDE New Add. (GPA)" sheetId="26" state="hidden" r:id="rId4"/>
  </sheets>
  <definedNames>
    <definedName name="_xlnm._FilterDatabase" localSheetId="0" hidden="1">'401 - K-RIDE GMI-2024 '!$A$6:$I$250</definedName>
    <definedName name="_xlnm._FilterDatabase" localSheetId="2" hidden="1">'KRIDE-NEW Addition(GMI)'!$A$6:$K$11</definedName>
    <definedName name="_xlnm.Print_Area" localSheetId="1">'117-GPA - 2024'!$B$1:$F$119</definedName>
    <definedName name="_xlnm.Print_Area" localSheetId="0">'401 - K-RIDE GMI-2024 '!$A$1:$H$410</definedName>
    <definedName name="_xlnm.Print_Area" localSheetId="3">'KRIDE New Add. (GPA)'!$A$1:$F$14</definedName>
    <definedName name="_xlnm.Print_Area" localSheetId="2">'KRIDE-NEW Addition(GMI)'!$A$1:$I$35</definedName>
    <definedName name="_xlnm.Print_Titles" localSheetId="1">'117-GPA - 2024'!$5:$5</definedName>
    <definedName name="_xlnm.Print_Titles" localSheetId="0">'401 - K-RIDE GMI-2024 '!$6:$7</definedName>
    <definedName name="_xlnm.Print_Titles" localSheetId="3">'KRIDE New Add. (GPA)'!$5:$5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30" l="1"/>
  <c r="E123" i="30" s="1"/>
  <c r="E16" i="30" l="1"/>
  <c r="E64" i="30"/>
  <c r="E53" i="30"/>
  <c r="E113" i="30"/>
  <c r="E30" i="30"/>
  <c r="E42" i="30"/>
  <c r="E54" i="30"/>
  <c r="E66" i="30"/>
  <c r="E78" i="30"/>
  <c r="E90" i="30"/>
  <c r="E102" i="30"/>
  <c r="E114" i="30"/>
  <c r="E76" i="30"/>
  <c r="E41" i="30"/>
  <c r="E77" i="30"/>
  <c r="E18" i="30"/>
  <c r="E7" i="30"/>
  <c r="E31" i="30"/>
  <c r="E55" i="30"/>
  <c r="E67" i="30"/>
  <c r="E79" i="30"/>
  <c r="E115" i="30"/>
  <c r="E19" i="30"/>
  <c r="E43" i="30"/>
  <c r="E91" i="30"/>
  <c r="E103" i="30"/>
  <c r="E8" i="30"/>
  <c r="E20" i="30"/>
  <c r="E32" i="30"/>
  <c r="E44" i="30"/>
  <c r="E56" i="30"/>
  <c r="E68" i="30"/>
  <c r="E80" i="30"/>
  <c r="E92" i="30"/>
  <c r="E104" i="30"/>
  <c r="E116" i="30"/>
  <c r="E112" i="30"/>
  <c r="E93" i="30"/>
  <c r="E100" i="30"/>
  <c r="E89" i="30"/>
  <c r="E9" i="30"/>
  <c r="E33" i="30"/>
  <c r="E45" i="30"/>
  <c r="E57" i="30"/>
  <c r="E69" i="30"/>
  <c r="E81" i="30"/>
  <c r="E105" i="30"/>
  <c r="E117" i="30"/>
  <c r="E10" i="30"/>
  <c r="E22" i="30"/>
  <c r="E34" i="30"/>
  <c r="E46" i="30"/>
  <c r="E58" i="30"/>
  <c r="E70" i="30"/>
  <c r="E82" i="30"/>
  <c r="E94" i="30"/>
  <c r="E106" i="30"/>
  <c r="E118" i="30"/>
  <c r="E52" i="30"/>
  <c r="E29" i="30"/>
  <c r="E101" i="30"/>
  <c r="E11" i="30"/>
  <c r="E59" i="30"/>
  <c r="E119" i="30"/>
  <c r="E88" i="30"/>
  <c r="E17" i="30"/>
  <c r="E65" i="30"/>
  <c r="E21" i="30"/>
  <c r="E23" i="30"/>
  <c r="E35" i="30"/>
  <c r="E47" i="30"/>
  <c r="E71" i="30"/>
  <c r="E83" i="30"/>
  <c r="E95" i="30"/>
  <c r="E107" i="30"/>
  <c r="E12" i="30"/>
  <c r="E24" i="30"/>
  <c r="E36" i="30"/>
  <c r="E48" i="30"/>
  <c r="E60" i="30"/>
  <c r="E72" i="30"/>
  <c r="E84" i="30"/>
  <c r="E96" i="30"/>
  <c r="E108" i="30"/>
  <c r="E120" i="30"/>
  <c r="E28" i="30"/>
  <c r="E13" i="30"/>
  <c r="E37" i="30"/>
  <c r="E49" i="30"/>
  <c r="E61" i="30"/>
  <c r="E73" i="30"/>
  <c r="E85" i="30"/>
  <c r="E97" i="30"/>
  <c r="E109" i="30"/>
  <c r="E121" i="30"/>
  <c r="E40" i="30"/>
  <c r="E25" i="30"/>
  <c r="E14" i="30"/>
  <c r="E26" i="30"/>
  <c r="E38" i="30"/>
  <c r="E50" i="30"/>
  <c r="E62" i="30"/>
  <c r="E74" i="30"/>
  <c r="E86" i="30"/>
  <c r="E98" i="30"/>
  <c r="E110" i="30"/>
  <c r="E122" i="30"/>
  <c r="E15" i="30"/>
  <c r="E27" i="30"/>
  <c r="E39" i="30"/>
  <c r="E51" i="30"/>
  <c r="E63" i="30"/>
  <c r="E75" i="30"/>
  <c r="E87" i="30"/>
  <c r="E99" i="30"/>
  <c r="E111" i="30"/>
  <c r="G174" i="24"/>
  <c r="G410" i="24"/>
  <c r="G409" i="24"/>
  <c r="G408" i="24"/>
  <c r="G407" i="24"/>
  <c r="G406" i="24"/>
  <c r="G405" i="24"/>
  <c r="G262" i="24" l="1"/>
  <c r="G328" i="24"/>
  <c r="G298" i="24"/>
  <c r="G21" i="24"/>
  <c r="G20" i="24"/>
  <c r="G404" i="24"/>
  <c r="G403" i="24"/>
  <c r="G402" i="24"/>
  <c r="G401" i="24"/>
  <c r="G400" i="24"/>
  <c r="G399" i="24"/>
  <c r="G398" i="24"/>
  <c r="G397" i="24"/>
  <c r="G396" i="24"/>
  <c r="G395" i="24"/>
  <c r="G394" i="24"/>
  <c r="G393" i="24"/>
  <c r="G356" i="24"/>
  <c r="G355" i="24"/>
  <c r="G354" i="24"/>
  <c r="G353" i="24"/>
  <c r="G352" i="24"/>
  <c r="G351" i="24"/>
  <c r="G350" i="24"/>
  <c r="G349" i="24"/>
  <c r="G348" i="24"/>
  <c r="G347" i="24"/>
  <c r="G346" i="24"/>
  <c r="G345" i="24"/>
  <c r="G344" i="24"/>
  <c r="G343" i="24"/>
  <c r="G342" i="24"/>
  <c r="G341" i="24"/>
  <c r="G340" i="24"/>
  <c r="G339" i="24"/>
  <c r="G338" i="24"/>
  <c r="G337" i="24"/>
  <c r="G336" i="24"/>
  <c r="G335" i="24"/>
  <c r="G334" i="24"/>
  <c r="G331" i="24"/>
  <c r="G330" i="24"/>
  <c r="G329" i="24"/>
  <c r="G327" i="24"/>
  <c r="G326" i="24"/>
  <c r="G325" i="24"/>
  <c r="G324" i="24"/>
  <c r="G323" i="24"/>
  <c r="G322" i="24"/>
  <c r="G321" i="24"/>
  <c r="G320" i="24"/>
  <c r="G319" i="24"/>
  <c r="G318" i="24"/>
  <c r="G317" i="24"/>
  <c r="G316" i="24"/>
  <c r="G315" i="24"/>
  <c r="G314" i="24"/>
  <c r="G313" i="24"/>
  <c r="G312" i="24"/>
  <c r="G311" i="24"/>
  <c r="G310" i="24"/>
  <c r="G309" i="24"/>
  <c r="G308" i="24"/>
  <c r="G307" i="24"/>
  <c r="G306" i="24"/>
  <c r="G305" i="24"/>
  <c r="G304" i="24"/>
  <c r="G303" i="24"/>
  <c r="G302" i="24"/>
  <c r="G301" i="24"/>
  <c r="G300" i="24"/>
  <c r="G299" i="24"/>
  <c r="G297" i="24"/>
  <c r="G296" i="24"/>
  <c r="G295" i="24"/>
  <c r="G294" i="24"/>
  <c r="G293" i="24"/>
  <c r="G292" i="24"/>
  <c r="G289" i="24"/>
  <c r="G288" i="24"/>
  <c r="G287" i="24"/>
  <c r="G286" i="24"/>
  <c r="G285" i="24"/>
  <c r="G284" i="24"/>
  <c r="G283" i="24"/>
  <c r="G282" i="24"/>
  <c r="G281" i="24"/>
  <c r="G280" i="24"/>
  <c r="G279" i="24"/>
  <c r="G278" i="24"/>
  <c r="G277" i="24"/>
  <c r="G276" i="24"/>
  <c r="G275" i="24"/>
  <c r="G274" i="24"/>
  <c r="G273" i="24"/>
  <c r="G272" i="24"/>
  <c r="G271" i="24"/>
  <c r="G270" i="24"/>
  <c r="G269" i="24"/>
  <c r="G268" i="24"/>
  <c r="G267" i="24"/>
  <c r="G266" i="24"/>
  <c r="G265" i="24"/>
  <c r="G264" i="24"/>
  <c r="G263" i="24"/>
  <c r="G261" i="24"/>
  <c r="G260" i="24"/>
  <c r="G259" i="24"/>
  <c r="G258" i="24"/>
  <c r="G257" i="24"/>
  <c r="G256" i="24"/>
  <c r="G255" i="24"/>
  <c r="G254" i="24"/>
  <c r="G253" i="24"/>
  <c r="G252" i="24"/>
  <c r="G251" i="24"/>
  <c r="G250" i="24"/>
  <c r="G249" i="24"/>
  <c r="G248" i="24"/>
  <c r="G247" i="24"/>
  <c r="G246" i="24"/>
  <c r="G245" i="24"/>
  <c r="G244" i="24"/>
  <c r="G243" i="24"/>
  <c r="G242" i="24"/>
  <c r="G241" i="24"/>
  <c r="G240" i="24"/>
  <c r="G239" i="24"/>
  <c r="G238" i="24"/>
  <c r="G237" i="24"/>
  <c r="G236" i="24"/>
  <c r="G235" i="24"/>
  <c r="G234" i="24"/>
  <c r="G233" i="24"/>
  <c r="G232" i="24"/>
  <c r="G231" i="24"/>
  <c r="G230" i="24"/>
  <c r="G229" i="24"/>
  <c r="G228" i="24"/>
  <c r="G227" i="24"/>
  <c r="G226" i="24"/>
  <c r="G225" i="24"/>
  <c r="G224" i="24"/>
  <c r="G223" i="24"/>
  <c r="G222" i="24"/>
  <c r="G221" i="24"/>
  <c r="G220" i="24"/>
  <c r="G219" i="24"/>
  <c r="G218" i="24"/>
  <c r="G217" i="24"/>
  <c r="G216" i="24"/>
  <c r="G215" i="24"/>
  <c r="G214" i="24"/>
  <c r="G213" i="24"/>
  <c r="G212" i="24"/>
  <c r="G211" i="24"/>
  <c r="G210" i="24"/>
  <c r="G209" i="24"/>
  <c r="G208" i="24"/>
  <c r="G207" i="24"/>
  <c r="G206" i="24"/>
  <c r="G205" i="24"/>
  <c r="G204" i="24"/>
  <c r="G203" i="24"/>
  <c r="G202" i="24"/>
  <c r="G201" i="24"/>
  <c r="G200" i="24"/>
  <c r="G199" i="24"/>
  <c r="G198" i="24"/>
  <c r="G197" i="24"/>
  <c r="G196" i="24"/>
  <c r="G195" i="24"/>
  <c r="G194" i="24"/>
  <c r="G193" i="24"/>
  <c r="G192" i="24"/>
  <c r="G191" i="24"/>
  <c r="G190" i="24"/>
  <c r="G189" i="24"/>
  <c r="G188" i="24"/>
  <c r="G187" i="24"/>
  <c r="G186" i="24"/>
  <c r="G185" i="24"/>
  <c r="G184" i="24"/>
  <c r="G183" i="24"/>
  <c r="G182" i="24"/>
  <c r="G181" i="24"/>
  <c r="G180" i="24"/>
  <c r="G179" i="24"/>
  <c r="G178" i="24"/>
  <c r="G177" i="24"/>
  <c r="G176" i="24"/>
  <c r="G175" i="24"/>
  <c r="G173" i="24"/>
  <c r="G172" i="24"/>
  <c r="G171" i="24"/>
  <c r="G170" i="24"/>
  <c r="G169" i="24"/>
  <c r="G168" i="24"/>
  <c r="G167" i="24"/>
  <c r="G166" i="24"/>
  <c r="G165" i="24"/>
  <c r="G164" i="24"/>
  <c r="G163" i="24"/>
  <c r="G162" i="24"/>
  <c r="G161" i="24"/>
  <c r="G160" i="24"/>
  <c r="G159" i="24"/>
  <c r="G158" i="24"/>
  <c r="G157" i="24"/>
  <c r="G156" i="24"/>
  <c r="G155" i="24"/>
  <c r="G154" i="24"/>
  <c r="G153" i="24"/>
  <c r="G152" i="24"/>
  <c r="G151" i="24"/>
  <c r="G150" i="24"/>
  <c r="G149" i="24"/>
  <c r="G148" i="24"/>
  <c r="G147" i="24"/>
  <c r="G146" i="24"/>
  <c r="G145" i="24"/>
  <c r="G144" i="24"/>
  <c r="G143" i="24"/>
  <c r="G142" i="24"/>
  <c r="G141" i="24"/>
  <c r="G140" i="24"/>
  <c r="G139" i="24"/>
  <c r="G138" i="24"/>
  <c r="G137" i="24"/>
  <c r="G136" i="24"/>
  <c r="G135" i="24"/>
  <c r="G134" i="24"/>
  <c r="G133" i="24"/>
  <c r="G132" i="24"/>
  <c r="G131" i="24"/>
  <c r="G130" i="24"/>
  <c r="G129" i="24"/>
  <c r="G128" i="24"/>
  <c r="G127" i="24"/>
  <c r="G126" i="24"/>
  <c r="G125" i="24"/>
  <c r="G124" i="24"/>
  <c r="G123" i="24"/>
  <c r="G122" i="24"/>
  <c r="G121" i="24"/>
  <c r="G120" i="24"/>
  <c r="G119" i="24"/>
  <c r="G118" i="24"/>
  <c r="G117" i="24"/>
  <c r="G116" i="24"/>
  <c r="G115" i="24"/>
  <c r="G114" i="24"/>
  <c r="G113" i="24"/>
  <c r="G112" i="24"/>
  <c r="G111" i="24"/>
  <c r="G110" i="24"/>
  <c r="G109" i="24"/>
  <c r="G108" i="24"/>
  <c r="G107" i="24"/>
  <c r="G106" i="24"/>
  <c r="G105" i="24"/>
  <c r="G104" i="24"/>
  <c r="G103" i="24"/>
  <c r="G102" i="24"/>
  <c r="G101" i="24"/>
  <c r="G100" i="24"/>
  <c r="G99" i="24"/>
  <c r="G98" i="24"/>
  <c r="G97" i="24"/>
  <c r="G96" i="24"/>
  <c r="G95" i="24"/>
  <c r="G94" i="24"/>
  <c r="G93" i="24"/>
  <c r="G92" i="24"/>
  <c r="G91" i="24"/>
  <c r="G90" i="24"/>
  <c r="G89" i="24"/>
  <c r="G88" i="24"/>
  <c r="G87" i="24"/>
  <c r="G86" i="24"/>
  <c r="G85" i="24"/>
  <c r="G84" i="24"/>
  <c r="G83" i="24"/>
  <c r="G82" i="24"/>
  <c r="G81" i="24"/>
  <c r="G80" i="24"/>
  <c r="G79" i="24"/>
  <c r="G78" i="24"/>
  <c r="G77" i="24"/>
  <c r="G76" i="24"/>
  <c r="G75" i="24"/>
  <c r="G74" i="24"/>
  <c r="G73" i="24"/>
  <c r="G72" i="24"/>
  <c r="G71" i="24"/>
  <c r="G70" i="24"/>
  <c r="G69" i="24"/>
  <c r="G68" i="24"/>
  <c r="G66" i="24"/>
  <c r="G67" i="24"/>
  <c r="G65" i="24"/>
  <c r="G64" i="24"/>
  <c r="G63" i="24"/>
  <c r="G62" i="24"/>
  <c r="G61" i="24"/>
  <c r="G60" i="24"/>
  <c r="G59" i="24"/>
  <c r="G58" i="24"/>
  <c r="G57" i="24"/>
  <c r="G56" i="24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19" i="24"/>
  <c r="G18" i="24"/>
  <c r="G17" i="24"/>
  <c r="G16" i="24"/>
  <c r="G15" i="24"/>
  <c r="G14" i="24"/>
  <c r="G13" i="24"/>
  <c r="G12" i="24"/>
  <c r="G10" i="24"/>
  <c r="G9" i="24"/>
  <c r="G392" i="24" l="1"/>
  <c r="G391" i="24"/>
  <c r="G390" i="24" l="1"/>
  <c r="G389" i="24"/>
  <c r="G388" i="24"/>
  <c r="G387" i="24"/>
  <c r="G290" i="24" l="1"/>
  <c r="G291" i="24"/>
  <c r="G386" i="24"/>
  <c r="G385" i="24"/>
  <c r="G384" i="24"/>
  <c r="G383" i="24"/>
  <c r="G333" i="24"/>
  <c r="G332" i="24"/>
  <c r="G362" i="24"/>
  <c r="G382" i="24"/>
  <c r="G381" i="24"/>
  <c r="G380" i="24"/>
  <c r="G379" i="24"/>
  <c r="G378" i="24"/>
  <c r="G377" i="24"/>
  <c r="G376" i="24"/>
  <c r="G375" i="24" l="1"/>
  <c r="G374" i="24"/>
  <c r="G373" i="24"/>
  <c r="G372" i="24"/>
  <c r="G371" i="24"/>
  <c r="G370" i="24"/>
  <c r="G369" i="24"/>
  <c r="G368" i="24"/>
  <c r="G367" i="24"/>
  <c r="G366" i="24"/>
  <c r="G365" i="24"/>
  <c r="G364" i="24"/>
  <c r="G363" i="24"/>
  <c r="G361" i="24"/>
  <c r="G360" i="24"/>
  <c r="G359" i="24"/>
  <c r="G358" i="24"/>
  <c r="G357" i="24"/>
  <c r="G31" i="25" l="1"/>
  <c r="G18" i="25"/>
  <c r="G19" i="25" l="1"/>
  <c r="E9" i="26"/>
  <c r="G17" i="25"/>
  <c r="E8" i="26"/>
  <c r="I6" i="26"/>
  <c r="G32" i="25"/>
  <c r="G30" i="25"/>
  <c r="G29" i="25"/>
  <c r="G28" i="25"/>
  <c r="G27" i="25"/>
  <c r="G26" i="25"/>
  <c r="G25" i="25"/>
  <c r="G24" i="25"/>
  <c r="G23" i="25"/>
  <c r="G22" i="25"/>
  <c r="G16" i="25"/>
  <c r="G15" i="25"/>
  <c r="G14" i="25"/>
  <c r="G13" i="25"/>
  <c r="G12" i="25"/>
  <c r="G11" i="25"/>
  <c r="G10" i="25"/>
  <c r="G9" i="25"/>
  <c r="G8" i="25"/>
  <c r="E7" i="26" l="1"/>
</calcChain>
</file>

<file path=xl/sharedStrings.xml><?xml version="1.0" encoding="utf-8"?>
<sst xmlns="http://schemas.openxmlformats.org/spreadsheetml/2006/main" count="1822" uniqueCount="977">
  <si>
    <t>Sl.            No.</t>
  </si>
  <si>
    <t>Date of           Birth</t>
  </si>
  <si>
    <t>Age</t>
  </si>
  <si>
    <t>Relationship</t>
  </si>
  <si>
    <t>Mother</t>
  </si>
  <si>
    <t>Wife</t>
  </si>
  <si>
    <t>Daughter</t>
  </si>
  <si>
    <t>Father</t>
  </si>
  <si>
    <t>Son</t>
  </si>
  <si>
    <t>Self</t>
  </si>
  <si>
    <t>RAIL INFRASTRUCTURE DEVELOPMENT COMPANY (KARNATAKA) LIMITED (KRIDE)</t>
  </si>
  <si>
    <t>Husband</t>
  </si>
  <si>
    <t xml:space="preserve">List of Employees and their families for </t>
  </si>
  <si>
    <t>Group Mediclaim Policy</t>
  </si>
  <si>
    <t>Group Medical Policy Limit per family as per KRIDE Medical Attendance Rules</t>
  </si>
  <si>
    <t xml:space="preserve"> Annexure I</t>
  </si>
  <si>
    <t>Pavan. R</t>
  </si>
  <si>
    <t>Designation</t>
  </si>
  <si>
    <t>GM (Civil) - E8</t>
  </si>
  <si>
    <t>CS - E8</t>
  </si>
  <si>
    <t>AGM (Civil) - E7</t>
  </si>
  <si>
    <t>Executive (LM) - NE 3</t>
  </si>
  <si>
    <t xml:space="preserve">Executie (LM) - NE 3 </t>
  </si>
  <si>
    <t>Sr. Manager (Civil) - E3</t>
  </si>
  <si>
    <t>Sr. Manager (Electrical) - E3</t>
  </si>
  <si>
    <t>Executive Assistant - NE 4</t>
  </si>
  <si>
    <t>Manager (Civil) - E2</t>
  </si>
  <si>
    <t xml:space="preserve">Surveyor - NE 2 </t>
  </si>
  <si>
    <t>Name of the Employees</t>
  </si>
  <si>
    <t>12.5 lakhs</t>
  </si>
  <si>
    <t>12 lakhs</t>
  </si>
  <si>
    <t xml:space="preserve">RAIL INFRASTRUCTURE DEVELOPMENT COMPANY (KARNATAKA) LIMITED </t>
  </si>
  <si>
    <t>Sr. Manager/Finance - E3</t>
  </si>
  <si>
    <t>PRADEEP M S</t>
  </si>
  <si>
    <t>DHANALAKSHMI V</t>
  </si>
  <si>
    <t>RAMESH REDDY</t>
  </si>
  <si>
    <t>ADNAN AZEEZ</t>
  </si>
  <si>
    <t>PRAVEEN KUMAR V</t>
  </si>
  <si>
    <t>MOPARTHI MAHESH KUMAR</t>
  </si>
  <si>
    <t>SELF</t>
  </si>
  <si>
    <t>FATHER</t>
  </si>
  <si>
    <t>MOTHER</t>
  </si>
  <si>
    <t>JAYAMMA T</t>
  </si>
  <si>
    <t>RAGHURAMA REDDY</t>
  </si>
  <si>
    <t xml:space="preserve">LAKSHMI S </t>
  </si>
  <si>
    <t>SEEMA NAYAK T G</t>
  </si>
  <si>
    <t>WIFE</t>
  </si>
  <si>
    <t>T P DEETHYA NAYAK</t>
  </si>
  <si>
    <t>DAUGHTER</t>
  </si>
  <si>
    <t>M. Kotteshwara Rao</t>
  </si>
  <si>
    <t>M. Indira</t>
  </si>
  <si>
    <t>Shrinidhi</t>
  </si>
  <si>
    <t>Advika</t>
  </si>
  <si>
    <t>M. Ramachandra</t>
  </si>
  <si>
    <t>Sudheer Krishna M</t>
  </si>
  <si>
    <t xml:space="preserve">Sangeetha </t>
  </si>
  <si>
    <t>Sanjay Kumar K.S</t>
  </si>
  <si>
    <t>Gowramma K M</t>
  </si>
  <si>
    <t xml:space="preserve">Somashekhara K A </t>
  </si>
  <si>
    <t>Awadhesh Kumar</t>
  </si>
  <si>
    <t>Sumintradevi</t>
  </si>
  <si>
    <t>Sahdeo Prasad</t>
  </si>
  <si>
    <t>Babitha Dias</t>
  </si>
  <si>
    <t>Ryanchris Dias</t>
  </si>
  <si>
    <t>Varun Prasad Jadiyana</t>
  </si>
  <si>
    <t>Riyanshi Gautam</t>
  </si>
  <si>
    <t>Saurabh Sharma</t>
  </si>
  <si>
    <t>Shashi Sharma</t>
  </si>
  <si>
    <t>Pragadeesh S</t>
  </si>
  <si>
    <t>Kannika Parameshwari</t>
  </si>
  <si>
    <t>Pratheek Vashista</t>
  </si>
  <si>
    <t>R. Ushashrinivas</t>
  </si>
  <si>
    <t>Ranjitha M R</t>
  </si>
  <si>
    <t>Aarvi Gowda</t>
  </si>
  <si>
    <t>Suhas Kumar</t>
  </si>
  <si>
    <t>Padma K T</t>
  </si>
  <si>
    <t>Surya Kumar S</t>
  </si>
  <si>
    <t>Jeevan Kumar</t>
  </si>
  <si>
    <t>Damodara Poojary</t>
  </si>
  <si>
    <t>Shasikala</t>
  </si>
  <si>
    <t>Monu Kumar Jha</t>
  </si>
  <si>
    <t>Devi Kant Jha</t>
  </si>
  <si>
    <t>Pramila Devi</t>
  </si>
  <si>
    <t>Swati Patnak</t>
  </si>
  <si>
    <t>Shaurya K R Jha</t>
  </si>
  <si>
    <t>Sanketh Kulal</t>
  </si>
  <si>
    <t>Lohit I Naik</t>
  </si>
  <si>
    <t>Ira Timmayya Naik</t>
  </si>
  <si>
    <t>Sulochana</t>
  </si>
  <si>
    <t>Ghanshyam M. Mundafode</t>
  </si>
  <si>
    <t>Shital G. Mundafode</t>
  </si>
  <si>
    <t>Purvi</t>
  </si>
  <si>
    <t>Pandala Venkat Das</t>
  </si>
  <si>
    <t>K A Bhanu Sree</t>
  </si>
  <si>
    <t>Prakash G Gaonkar</t>
  </si>
  <si>
    <t>Rekha A Naik</t>
  </si>
  <si>
    <t>Bharat Prakash</t>
  </si>
  <si>
    <t>Aman Prakash</t>
  </si>
  <si>
    <t>Vikas Kumar</t>
  </si>
  <si>
    <t xml:space="preserve">Sarita </t>
  </si>
  <si>
    <t>Divyesh Choudhary</t>
  </si>
  <si>
    <t>Taksha Veer Chaudhary</t>
  </si>
  <si>
    <t>Shyam Veer Singh</t>
  </si>
  <si>
    <t>Sukna Devi</t>
  </si>
  <si>
    <t>Manoj  H K</t>
  </si>
  <si>
    <t>Poornima</t>
  </si>
  <si>
    <t>Girija K</t>
  </si>
  <si>
    <t>Ranga Rao Busi</t>
  </si>
  <si>
    <t>Kesavan Krishnan</t>
  </si>
  <si>
    <t>Bhuvaneshwari</t>
  </si>
  <si>
    <t>J. Krishnan</t>
  </si>
  <si>
    <t>K. Anjala</t>
  </si>
  <si>
    <t>Kattunga Venkata Ramana</t>
  </si>
  <si>
    <t>K. Atchiyya</t>
  </si>
  <si>
    <t>K. Aruna Kumari</t>
  </si>
  <si>
    <t>M. R. Umesh</t>
  </si>
  <si>
    <t xml:space="preserve">Sai Dhanya </t>
  </si>
  <si>
    <t>Sai Maanya</t>
  </si>
  <si>
    <t>Salman F</t>
  </si>
  <si>
    <t>Iffath Nousheen</t>
  </si>
  <si>
    <t>Afeef Farhan S</t>
  </si>
  <si>
    <t>Ashwath Kumar M S</t>
  </si>
  <si>
    <t>Vijetha K S</t>
  </si>
  <si>
    <t xml:space="preserve">Nishma A </t>
  </si>
  <si>
    <t>Sheenappa Gowda M R</t>
  </si>
  <si>
    <t>Susheela S</t>
  </si>
  <si>
    <t>Dinesh B</t>
  </si>
  <si>
    <t>Shobha N R</t>
  </si>
  <si>
    <t>Risha Saanvi D</t>
  </si>
  <si>
    <t>Rahul Byathnal</t>
  </si>
  <si>
    <t>Meghana C.M</t>
  </si>
  <si>
    <t xml:space="preserve">Wife </t>
  </si>
  <si>
    <t>Ishanvi Rahul</t>
  </si>
  <si>
    <t xml:space="preserve">Daughter </t>
  </si>
  <si>
    <t>Shadakshrappa B</t>
  </si>
  <si>
    <t xml:space="preserve">Mohamed Aftab </t>
  </si>
  <si>
    <t>Usna Taj</t>
  </si>
  <si>
    <t>Mohamed Hasnain</t>
  </si>
  <si>
    <t>Anum Fathima</t>
  </si>
  <si>
    <t>Mohamed Fayaz H</t>
  </si>
  <si>
    <t>Noor jahan</t>
  </si>
  <si>
    <t>Shreyamsha Prasad KS</t>
  </si>
  <si>
    <t>Padma HJ</t>
  </si>
  <si>
    <t>Santhosh Kumar S R</t>
  </si>
  <si>
    <t>Chaitra G</t>
  </si>
  <si>
    <t>Gagan S S</t>
  </si>
  <si>
    <t>Vismaya S K</t>
  </si>
  <si>
    <t>Ravindranath S H</t>
  </si>
  <si>
    <t>Vinodamma S</t>
  </si>
  <si>
    <t xml:space="preserve">B. Krishna Kishore </t>
  </si>
  <si>
    <t>T.S Balakrishnan</t>
  </si>
  <si>
    <t xml:space="preserve">Father </t>
  </si>
  <si>
    <t>B. Varalashmi</t>
  </si>
  <si>
    <t>K Amarnath Reddy</t>
  </si>
  <si>
    <t>K Krishna Reddy</t>
  </si>
  <si>
    <t xml:space="preserve">K Padmavathi </t>
  </si>
  <si>
    <t>K Saikethan</t>
  </si>
  <si>
    <t>M Navesh</t>
  </si>
  <si>
    <t>M Vijayalakshmi</t>
  </si>
  <si>
    <t>Prashantha D R</t>
  </si>
  <si>
    <t xml:space="preserve">Prema </t>
  </si>
  <si>
    <t>Shreelakshmi B G</t>
  </si>
  <si>
    <t>Lahari D P</t>
  </si>
  <si>
    <t>Taarunya D P</t>
  </si>
  <si>
    <t>Ramesh Babu Bandi</t>
  </si>
  <si>
    <t>K Umadevi</t>
  </si>
  <si>
    <t>B.S. Karthik</t>
  </si>
  <si>
    <t>B.V. Kovshik</t>
  </si>
  <si>
    <t>Nilesh Rajkumar Kumbhare</t>
  </si>
  <si>
    <t>Reshma N Kumbhare</t>
  </si>
  <si>
    <t>Ansh Nilesh Kumbhare</t>
  </si>
  <si>
    <t>P Anbu Ganapathy</t>
  </si>
  <si>
    <t>K Kanimozhi</t>
  </si>
  <si>
    <t xml:space="preserve">A Tarunkarthick </t>
  </si>
  <si>
    <t xml:space="preserve">Son </t>
  </si>
  <si>
    <t>A Iniya Venbha</t>
  </si>
  <si>
    <t>₹7.5 lakhs</t>
  </si>
  <si>
    <t>₹7 lakhs</t>
  </si>
  <si>
    <t>₹3 lakhs</t>
  </si>
  <si>
    <t>₹5 lakhs</t>
  </si>
  <si>
    <t>₹6.5 lakhs</t>
  </si>
  <si>
    <t>₹3 Lakhs</t>
  </si>
  <si>
    <t>S.N. Srinivasa</t>
  </si>
  <si>
    <t>V. Vijayalakshmi</t>
  </si>
  <si>
    <t>Nethra. D</t>
  </si>
  <si>
    <t>Mangala Gowri. N.S</t>
  </si>
  <si>
    <t>Ritesh Kumar</t>
  </si>
  <si>
    <t>Dinesh Singh</t>
  </si>
  <si>
    <t>Rina Sinha</t>
  </si>
  <si>
    <t>Ambika. M</t>
  </si>
  <si>
    <t>Naveen. H</t>
  </si>
  <si>
    <t>Shalini. M.B</t>
  </si>
  <si>
    <t>Gauri Naveen</t>
  </si>
  <si>
    <t>Ravi. K</t>
  </si>
  <si>
    <t>K. Vasantha</t>
  </si>
  <si>
    <t>K. Sathvika Krishna</t>
  </si>
  <si>
    <t xml:space="preserve">Thulasi </t>
  </si>
  <si>
    <t>Awadhesh Mehta</t>
  </si>
  <si>
    <t>Smita Mehta</t>
  </si>
  <si>
    <t>Akash Mehta</t>
  </si>
  <si>
    <t>Anisha Mehta</t>
  </si>
  <si>
    <t>Sowmya. P</t>
  </si>
  <si>
    <t>Umesh. S</t>
  </si>
  <si>
    <t>Prakash. B</t>
  </si>
  <si>
    <t>Leelavathi. P</t>
  </si>
  <si>
    <t>J. Sreenivasulu</t>
  </si>
  <si>
    <t>G. Jayasree</t>
  </si>
  <si>
    <t xml:space="preserve"> J. Sree Chandana</t>
  </si>
  <si>
    <t xml:space="preserve">Anantha Murthy.C </t>
  </si>
  <si>
    <t>Gayathri</t>
  </si>
  <si>
    <t>Atharva Ananth</t>
  </si>
  <si>
    <t>Kempamma</t>
  </si>
  <si>
    <t xml:space="preserve"> Hamsa. L.P</t>
  </si>
  <si>
    <t xml:space="preserve"> Nishita</t>
  </si>
  <si>
    <t>Shanaya</t>
  </si>
  <si>
    <t>Sanmitha. H</t>
  </si>
  <si>
    <t>A.R. Chandrashekar</t>
  </si>
  <si>
    <t>Kamala. K.H</t>
  </si>
  <si>
    <t>Shalini. A.C</t>
  </si>
  <si>
    <t>Yashwanth. A.C</t>
  </si>
  <si>
    <t>Nabin Chandra Patra</t>
  </si>
  <si>
    <t>Shubhrant Patra</t>
  </si>
  <si>
    <t>Minati Patra</t>
  </si>
  <si>
    <t>Bhavani</t>
  </si>
  <si>
    <t>Phani Bharath. P</t>
  </si>
  <si>
    <t>Giridhar Rao. P</t>
  </si>
  <si>
    <t>Pathakamudi Mounika</t>
  </si>
  <si>
    <t>Praveen Kumar</t>
  </si>
  <si>
    <t>Aashi Sinha</t>
  </si>
  <si>
    <t>Jnanesh.G.C</t>
  </si>
  <si>
    <t>Chunche Gowda</t>
  </si>
  <si>
    <t xml:space="preserve"> Bhagyamma</t>
  </si>
  <si>
    <t>Anupama.S.D</t>
  </si>
  <si>
    <t>Thushyathi.J</t>
  </si>
  <si>
    <t>T.N. Raviprakash</t>
  </si>
  <si>
    <t>M.P. Shylaja</t>
  </si>
  <si>
    <t>Pavangowda.T.R</t>
  </si>
  <si>
    <t>Chithrashree.T.R</t>
  </si>
  <si>
    <t>Tanuja.B. Awarnali</t>
  </si>
  <si>
    <t>₹5 Lakhs</t>
  </si>
  <si>
    <t>Hamsa. L.P</t>
  </si>
  <si>
    <t>EXECUTIVE/CIVIL - NE3</t>
  </si>
  <si>
    <t>SR. EXECUTIVE/Civil -NE4</t>
  </si>
  <si>
    <t>SR. EXECUTIVE/S&amp;T -NE4</t>
  </si>
  <si>
    <t>Dy. Manager/Civil - E1</t>
  </si>
  <si>
    <t>Dy.Manager/Civil - E1</t>
  </si>
  <si>
    <t>Asst. Manager/Civil  - E0</t>
  </si>
  <si>
    <t>Sr. Executive/Electrical - NE4</t>
  </si>
  <si>
    <t>DGM/Civil - E4</t>
  </si>
  <si>
    <t>JGM/S&amp;T - E6</t>
  </si>
  <si>
    <t>Dy. Manager/S&amp;T - E1</t>
  </si>
  <si>
    <t>Tahsildar - E0</t>
  </si>
  <si>
    <t>JGM/Civil - E6</t>
  </si>
  <si>
    <t>Dy. Manager/Electrical - E1</t>
  </si>
  <si>
    <t>DGM/HR - E4</t>
  </si>
  <si>
    <t>Vijayashree H K</t>
  </si>
  <si>
    <t>Executive/HR - NE3</t>
  </si>
  <si>
    <t>S. Krishnamurthy</t>
  </si>
  <si>
    <t>Mohith Narayana</t>
  </si>
  <si>
    <t>Hanumantharaya</t>
  </si>
  <si>
    <t>UMA MEHTA</t>
  </si>
  <si>
    <t>JAGJYOTI PRASAD MEHTA</t>
  </si>
  <si>
    <t>Shobha Guruprakash R</t>
  </si>
  <si>
    <t>Sidhant Patra</t>
  </si>
  <si>
    <t>Rajani P</t>
  </si>
  <si>
    <t>Yashwantrao Biradar</t>
  </si>
  <si>
    <t xml:space="preserve">Mallinath </t>
  </si>
  <si>
    <t>M R Harsha</t>
  </si>
  <si>
    <t>Manisha Gautam</t>
  </si>
  <si>
    <t>Mahalakshmi</t>
  </si>
  <si>
    <t>Savithramma</t>
  </si>
  <si>
    <t>Varalakshmamma</t>
  </si>
  <si>
    <t>Mithitesh</t>
  </si>
  <si>
    <t xml:space="preserve">M R Harsha  </t>
  </si>
  <si>
    <t>Phani Bharath Paruchuri</t>
  </si>
  <si>
    <t>Jyoti Rajkumar Kumbhare</t>
  </si>
  <si>
    <t>Anshul Shukla</t>
  </si>
  <si>
    <t>₹7 Lakhs</t>
  </si>
  <si>
    <t>H1007450-KSD008-01</t>
  </si>
  <si>
    <t>H1007450-KSD008-03</t>
  </si>
  <si>
    <t>H1007450-KSD008-02</t>
  </si>
  <si>
    <t>H1007450-KCC037-00</t>
  </si>
  <si>
    <t>KCC052-01</t>
  </si>
  <si>
    <t>KCC050-03</t>
  </si>
  <si>
    <t>KCC006-03</t>
  </si>
  <si>
    <t>KEC009-00</t>
  </si>
  <si>
    <t>KEC009-03</t>
  </si>
  <si>
    <t>KEC009-02</t>
  </si>
  <si>
    <t>KCC050-02</t>
  </si>
  <si>
    <t>KHC002-02</t>
  </si>
  <si>
    <t>KHC002-01</t>
  </si>
  <si>
    <t>KFC001-03</t>
  </si>
  <si>
    <t>KED002-00</t>
  </si>
  <si>
    <t>KED002-01</t>
  </si>
  <si>
    <t>KED002-03</t>
  </si>
  <si>
    <t>KED002-02</t>
  </si>
  <si>
    <t>KFC001-00</t>
  </si>
  <si>
    <t>KFC001-01</t>
  </si>
  <si>
    <t>KFC001-02</t>
  </si>
  <si>
    <t>KCC006-00</t>
  </si>
  <si>
    <t>KCC005-01</t>
  </si>
  <si>
    <t>KLD004-00</t>
  </si>
  <si>
    <t>KLD003-00</t>
  </si>
  <si>
    <t>KSC010-04</t>
  </si>
  <si>
    <t>KCC006-02</t>
  </si>
  <si>
    <t>KLD006-01</t>
  </si>
  <si>
    <t>KCC048-01</t>
  </si>
  <si>
    <t>KCC050-01</t>
  </si>
  <si>
    <t>KEC010-03</t>
  </si>
  <si>
    <t>KLD008-00</t>
  </si>
  <si>
    <t>KCC054-00</t>
  </si>
  <si>
    <t>KSC010-03</t>
  </si>
  <si>
    <t>KSC003-03</t>
  </si>
  <si>
    <t>KCC042-01</t>
  </si>
  <si>
    <t>KEC007-01</t>
  </si>
  <si>
    <t>KEC008-00</t>
  </si>
  <si>
    <t>KEC008-01</t>
  </si>
  <si>
    <t>KFC006-00</t>
  </si>
  <si>
    <t>KCC039-03</t>
  </si>
  <si>
    <t>KFC005-02</t>
  </si>
  <si>
    <t>KCC025-02</t>
  </si>
  <si>
    <t>KCC025-00</t>
  </si>
  <si>
    <t>KCC048-00</t>
  </si>
  <si>
    <t>KFC001-04</t>
  </si>
  <si>
    <t>KCC020-01</t>
  </si>
  <si>
    <t>KCC021-00</t>
  </si>
  <si>
    <t>KCC048-02</t>
  </si>
  <si>
    <t>KSC003-01</t>
  </si>
  <si>
    <t>KCC009-00</t>
  </si>
  <si>
    <t>KCC050-00</t>
  </si>
  <si>
    <t>KCC052-03</t>
  </si>
  <si>
    <t>KCC052-02</t>
  </si>
  <si>
    <t>KCC048-04</t>
  </si>
  <si>
    <t>KEC009-01</t>
  </si>
  <si>
    <t>KCC006-01</t>
  </si>
  <si>
    <t>KCC029-01</t>
  </si>
  <si>
    <t>KCC022-01</t>
  </si>
  <si>
    <t>KSC003-02</t>
  </si>
  <si>
    <t>KCC036-00</t>
  </si>
  <si>
    <t>KCC032-00</t>
  </si>
  <si>
    <t>KSD002-02</t>
  </si>
  <si>
    <t>KSD002-03</t>
  </si>
  <si>
    <t>KCC033-01</t>
  </si>
  <si>
    <t>KSC010-01</t>
  </si>
  <si>
    <t>KSC010-00</t>
  </si>
  <si>
    <t>KSC009-00</t>
  </si>
  <si>
    <t>KSC007-01</t>
  </si>
  <si>
    <t>KSC007-00</t>
  </si>
  <si>
    <t>KSC012-01</t>
  </si>
  <si>
    <t>KCC022-00</t>
  </si>
  <si>
    <t>KCC005-02</t>
  </si>
  <si>
    <t>KLD008-01</t>
  </si>
  <si>
    <t>KCC039-01</t>
  </si>
  <si>
    <t>KCC047-00</t>
  </si>
  <si>
    <t>KCC015-03</t>
  </si>
  <si>
    <t>KEC007-02</t>
  </si>
  <si>
    <t>KCC015-00</t>
  </si>
  <si>
    <t>KCC055-05</t>
  </si>
  <si>
    <t>KCC029-00</t>
  </si>
  <si>
    <t>KCC047-01</t>
  </si>
  <si>
    <t>KCC055-02</t>
  </si>
  <si>
    <t>KCC055-01</t>
  </si>
  <si>
    <t>KCC020-02</t>
  </si>
  <si>
    <t>KFC002-03</t>
  </si>
  <si>
    <t>KFC002-02</t>
  </si>
  <si>
    <t>KFC002-01</t>
  </si>
  <si>
    <t>KHC006-01</t>
  </si>
  <si>
    <t>KMC002-00</t>
  </si>
  <si>
    <t>KLD007-01</t>
  </si>
  <si>
    <t>KLD007-02</t>
  </si>
  <si>
    <t>KLD007-03</t>
  </si>
  <si>
    <t>KCC053-02</t>
  </si>
  <si>
    <t>KCC053-03</t>
  </si>
  <si>
    <t>KCC053-04</t>
  </si>
  <si>
    <t>KCC053-01</t>
  </si>
  <si>
    <t>KCC052-00</t>
  </si>
  <si>
    <t>KLD004-02</t>
  </si>
  <si>
    <t>KLD004-01</t>
  </si>
  <si>
    <t>KLD006-02</t>
  </si>
  <si>
    <t>KLD006-04</t>
  </si>
  <si>
    <t>KHC005-03</t>
  </si>
  <si>
    <t>KLD006-00</t>
  </si>
  <si>
    <t>KCC056-00</t>
  </si>
  <si>
    <t>KLD006-03</t>
  </si>
  <si>
    <t>KCC056-01</t>
  </si>
  <si>
    <t>KCC056-02</t>
  </si>
  <si>
    <t>KEC008-02</t>
  </si>
  <si>
    <t>KLD008-02</t>
  </si>
  <si>
    <t>KHC002-00</t>
  </si>
  <si>
    <t>KHC002-03</t>
  </si>
  <si>
    <t>KCC046-01</t>
  </si>
  <si>
    <t>KFC009-00</t>
  </si>
  <si>
    <t>KCC055-00</t>
  </si>
  <si>
    <t>KCC055-04</t>
  </si>
  <si>
    <t>KCC053-05</t>
  </si>
  <si>
    <t>KLD007-00</t>
  </si>
  <si>
    <t>KCC03-02</t>
  </si>
  <si>
    <t>KSD008-00</t>
  </si>
  <si>
    <t>KCC046-00</t>
  </si>
  <si>
    <t>KCC056-03</t>
  </si>
  <si>
    <t>KCC046-02</t>
  </si>
  <si>
    <t>KCC048-03</t>
  </si>
  <si>
    <t>KEC003-00</t>
  </si>
  <si>
    <t>KFC001-05</t>
  </si>
  <si>
    <t>KFC002-00</t>
  </si>
  <si>
    <t>KCC045-04</t>
  </si>
  <si>
    <t>KCC045-02</t>
  </si>
  <si>
    <t>KCC045-01</t>
  </si>
  <si>
    <t>KEC010-02</t>
  </si>
  <si>
    <t>KEC010-00</t>
  </si>
  <si>
    <t>KSC012-00</t>
  </si>
  <si>
    <t>KCC045-03</t>
  </si>
  <si>
    <t>KCC042-00</t>
  </si>
  <si>
    <t>KCC025-01</t>
  </si>
  <si>
    <t>KCC029-02</t>
  </si>
  <si>
    <t>KMC002-01</t>
  </si>
  <si>
    <t>KMC002-02</t>
  </si>
  <si>
    <t>KCC037-02</t>
  </si>
  <si>
    <t>KCC033-04</t>
  </si>
  <si>
    <t>KCC045-00</t>
  </si>
  <si>
    <t>KFC004-01</t>
  </si>
  <si>
    <t>KCC020-00</t>
  </si>
  <si>
    <t>KCC031-00</t>
  </si>
  <si>
    <t>KEC010-01</t>
  </si>
  <si>
    <t>KFC004-04</t>
  </si>
  <si>
    <t>KCC023-01</t>
  </si>
  <si>
    <t>KCC024-02</t>
  </si>
  <si>
    <t>KCC024-00</t>
  </si>
  <si>
    <t>KHC005-01</t>
  </si>
  <si>
    <t>KCC043-01</t>
  </si>
  <si>
    <t>KCC043-03</t>
  </si>
  <si>
    <t>KCC043-00</t>
  </si>
  <si>
    <t>KCC043-02</t>
  </si>
  <si>
    <t>KEC006-01</t>
  </si>
  <si>
    <t>KCD013-00</t>
  </si>
  <si>
    <t>KCC033-03</t>
  </si>
  <si>
    <t>KCC031-01</t>
  </si>
  <si>
    <t>KCC033-00</t>
  </si>
  <si>
    <t>KCC037-01</t>
  </si>
  <si>
    <t>KEC004-00</t>
  </si>
  <si>
    <t>KCC005-00</t>
  </si>
  <si>
    <t>KFC004-00</t>
  </si>
  <si>
    <t>KFC005-00</t>
  </si>
  <si>
    <t>KFC005-01</t>
  </si>
  <si>
    <t>KFC006-02</t>
  </si>
  <si>
    <t>KEC006-00</t>
  </si>
  <si>
    <t>KCC015-02</t>
  </si>
  <si>
    <t>KSC003-00</t>
  </si>
  <si>
    <t>KFC004-02</t>
  </si>
  <si>
    <t>KHC005-02</t>
  </si>
  <si>
    <t>KHC003-00</t>
  </si>
  <si>
    <t>KSD001-00</t>
  </si>
  <si>
    <t>KSD002-00</t>
  </si>
  <si>
    <t>KHC006-02</t>
  </si>
  <si>
    <t>KSC009-02</t>
  </si>
  <si>
    <t>KCC024-01</t>
  </si>
  <si>
    <t>KCSC001-01</t>
  </si>
  <si>
    <t>KSD001-02</t>
  </si>
  <si>
    <t>KSC007-02</t>
  </si>
  <si>
    <t>KCC033-02</t>
  </si>
  <si>
    <t>KCSC001-00</t>
  </si>
  <si>
    <t>KCC023-00</t>
  </si>
  <si>
    <t>KCC021-01</t>
  </si>
  <si>
    <t>KCC022-02</t>
  </si>
  <si>
    <t>KSD001-03</t>
  </si>
  <si>
    <t>KCC055-03</t>
  </si>
  <si>
    <t>KCC027-01</t>
  </si>
  <si>
    <t>KSD001-01</t>
  </si>
  <si>
    <t>KSD001-04</t>
  </si>
  <si>
    <t>KCC054-01</t>
  </si>
  <si>
    <t>KCC053-00</t>
  </si>
  <si>
    <t>KHC006-00</t>
  </si>
  <si>
    <t>KCC027-00</t>
  </si>
  <si>
    <t>KCC015-01</t>
  </si>
  <si>
    <t>KCD013-02</t>
  </si>
  <si>
    <t>KSD002-01</t>
  </si>
  <si>
    <t>KCC032-01</t>
  </si>
  <si>
    <t>KCD016-00</t>
  </si>
  <si>
    <t>KCD016-01</t>
  </si>
  <si>
    <t>KCD014-00</t>
  </si>
  <si>
    <t>KCD014-01</t>
  </si>
  <si>
    <t>KCD014-03</t>
  </si>
  <si>
    <t>KCD013-01</t>
  </si>
  <si>
    <t>KFC006-01</t>
  </si>
  <si>
    <t>KCC045-05</t>
  </si>
  <si>
    <t>KCC039-02</t>
  </si>
  <si>
    <t>KSC009-01</t>
  </si>
  <si>
    <t>KSC010-02</t>
  </si>
  <si>
    <t>KHC005-04</t>
  </si>
  <si>
    <t>KEC007-00</t>
  </si>
  <si>
    <t>KCC039-00</t>
  </si>
  <si>
    <t>KCD014-02</t>
  </si>
  <si>
    <t>KHC005-00</t>
  </si>
  <si>
    <t>Policy No.</t>
  </si>
  <si>
    <t xml:space="preserve">  Employee Name &amp; their Dependant</t>
  </si>
  <si>
    <t>Signature</t>
  </si>
  <si>
    <t>Yashash. R</t>
  </si>
  <si>
    <t xml:space="preserve">  </t>
  </si>
  <si>
    <t>Sr.Executive/S&amp;T - NE4</t>
  </si>
  <si>
    <t>Divakar T N</t>
  </si>
  <si>
    <t>Dy.Manager/Finance - E1</t>
  </si>
  <si>
    <t>Srinivasan M B</t>
  </si>
  <si>
    <t>KCD057</t>
  </si>
  <si>
    <t>Kavita Raghunathan</t>
  </si>
  <si>
    <t>M.S.Jaganath</t>
  </si>
  <si>
    <t>KEC011</t>
  </si>
  <si>
    <t>Angshuman Mandal</t>
  </si>
  <si>
    <t>Executive/Elect. - NE3</t>
  </si>
  <si>
    <t>Parthasarathi Mandal</t>
  </si>
  <si>
    <t>Nayanjura Sahana</t>
  </si>
  <si>
    <t>Executive /IT - NE3</t>
  </si>
  <si>
    <t>Kavya G.S.</t>
  </si>
  <si>
    <t>KITC004</t>
  </si>
  <si>
    <t xml:space="preserve">K.Leelavathy </t>
  </si>
  <si>
    <t>G.R.Sreekanthan</t>
  </si>
  <si>
    <t>Vijay Kumar</t>
  </si>
  <si>
    <t>KCC059</t>
  </si>
  <si>
    <t>Raghavendra</t>
  </si>
  <si>
    <t>KMD003</t>
  </si>
  <si>
    <t>DGM/Rolling Stock - E4</t>
  </si>
  <si>
    <t>K.Nagappa</t>
  </si>
  <si>
    <t>Renuka</t>
  </si>
  <si>
    <t xml:space="preserve">Manjunath Shivabasu Bellad </t>
  </si>
  <si>
    <t>KMC004</t>
  </si>
  <si>
    <t>Dy.Manager/Rolling Stock - E1</t>
  </si>
  <si>
    <t>Laxmi Gondi</t>
  </si>
  <si>
    <t>Shivabasu Bellad</t>
  </si>
  <si>
    <t>Nirmala Bellad</t>
  </si>
  <si>
    <t>Ellanti Tejaswi</t>
  </si>
  <si>
    <t>KSC013</t>
  </si>
  <si>
    <t>Executive /S&amp;T - NE3</t>
  </si>
  <si>
    <r>
      <t>Sum Insured                            (</t>
    </r>
    <r>
      <rPr>
        <b/>
        <sz val="11"/>
        <rFont val="Rupee Foradian"/>
        <family val="2"/>
      </rPr>
      <t>`</t>
    </r>
    <r>
      <rPr>
        <b/>
        <sz val="11"/>
        <rFont val="Arial"/>
        <family val="2"/>
      </rPr>
      <t>)</t>
    </r>
  </si>
  <si>
    <t>₹6.5 Lakhs</t>
  </si>
  <si>
    <t>son</t>
  </si>
  <si>
    <t>Priti Kumari</t>
  </si>
  <si>
    <t>KCC025-03</t>
  </si>
  <si>
    <t>Shreya Jha</t>
  </si>
  <si>
    <t>KCC033-05</t>
  </si>
  <si>
    <t>Vihaan .U</t>
  </si>
  <si>
    <t>KHC002-04</t>
  </si>
  <si>
    <t>Director (BD&amp;F)</t>
  </si>
  <si>
    <t>₹9 lakhs</t>
  </si>
  <si>
    <t>17.5 lakhs</t>
  </si>
  <si>
    <t>AM(Electrical) - E 0</t>
  </si>
  <si>
    <t>Dy.Manager (S&amp;T) - E1</t>
  </si>
  <si>
    <t>Dy.Manager (Finance) - E1</t>
  </si>
  <si>
    <t>Sr. Executive (HR) - NE 4</t>
  </si>
  <si>
    <t>KSC006-00</t>
  </si>
  <si>
    <t>KSC006-01</t>
  </si>
  <si>
    <t>KSC006-02</t>
  </si>
  <si>
    <t xml:space="preserve"> </t>
  </si>
  <si>
    <t>Lakshmi Devananda</t>
  </si>
  <si>
    <t>Sr. Manager(Finance) - E3</t>
  </si>
  <si>
    <t>Nagaraj C.S.</t>
  </si>
  <si>
    <t>ID NO</t>
  </si>
  <si>
    <t>KFC011</t>
  </si>
  <si>
    <t>Parijatha N</t>
  </si>
  <si>
    <t>28-16-1951</t>
  </si>
  <si>
    <t>Dhanvin Dev Shetty</t>
  </si>
  <si>
    <t>Lochan B</t>
  </si>
  <si>
    <t>KITC005</t>
  </si>
  <si>
    <t>Shivamma</t>
  </si>
  <si>
    <t>B.V.Bhakthanarayana</t>
  </si>
  <si>
    <t>Ramya H.C.</t>
  </si>
  <si>
    <t>Durgesh L.B.</t>
  </si>
  <si>
    <t>Sr.Executive /IT - NE4</t>
  </si>
  <si>
    <t>Thapasvi Paruchuri</t>
  </si>
  <si>
    <t>Liyana Jadiyana</t>
  </si>
  <si>
    <t>KEC012-00</t>
  </si>
  <si>
    <r>
      <t>₹3 la</t>
    </r>
    <r>
      <rPr>
        <sz val="11"/>
        <rFont val="Arial"/>
        <family val="2"/>
      </rPr>
      <t>k</t>
    </r>
    <r>
      <rPr>
        <b/>
        <sz val="11"/>
        <rFont val="Arial"/>
        <family val="2"/>
      </rPr>
      <t>hs</t>
    </r>
  </si>
  <si>
    <t>Shilpa Mandal</t>
  </si>
  <si>
    <t>Pandala Advik</t>
  </si>
  <si>
    <t>Basavaraj Shankareppa Avaranali</t>
  </si>
  <si>
    <t>Survarna Avaranale</t>
  </si>
  <si>
    <t>Rakesh Gowda M</t>
  </si>
  <si>
    <t>KFC010</t>
  </si>
  <si>
    <t>Executive /Finance - NE3</t>
  </si>
  <si>
    <t>23.03.1998</t>
  </si>
  <si>
    <t>Manchegowda M</t>
  </si>
  <si>
    <t>Jayasheela</t>
  </si>
  <si>
    <t>Somashekar</t>
  </si>
  <si>
    <t>Devarajamma</t>
  </si>
  <si>
    <t>Pooja Sidramappa Yewale</t>
  </si>
  <si>
    <t>Jagadevi</t>
  </si>
  <si>
    <t>Suhas S Kumar</t>
  </si>
  <si>
    <t>H. Nandini</t>
  </si>
  <si>
    <t xml:space="preserve">List of New Addition for Dependent  </t>
  </si>
  <si>
    <t xml:space="preserve">List of New  Employee Name &amp; their Dependant </t>
  </si>
  <si>
    <t>New Addition for Group Personal Accident Insurance</t>
  </si>
  <si>
    <t>KSC003-04</t>
  </si>
  <si>
    <t>KCC029-03</t>
  </si>
  <si>
    <t>KCC042-02</t>
  </si>
  <si>
    <t>KEC003-01</t>
  </si>
  <si>
    <t>KEC003-02</t>
  </si>
  <si>
    <t>Monish BM</t>
  </si>
  <si>
    <t>Ponnappa K.C.</t>
  </si>
  <si>
    <t>Shreya D Purvimath</t>
  </si>
  <si>
    <t>Gagana VR</t>
  </si>
  <si>
    <t>Vikas Chandra</t>
  </si>
  <si>
    <t>Rajashekhar KA</t>
  </si>
  <si>
    <t>Parag Madhukar Gholap</t>
  </si>
  <si>
    <t>Bharath B.M.</t>
  </si>
  <si>
    <t>Nikhil V Jolad</t>
  </si>
  <si>
    <t>Nandeesh H.V.</t>
  </si>
  <si>
    <t>Dr.Narendra B.S.</t>
  </si>
  <si>
    <t>Pravindra Kumar</t>
  </si>
  <si>
    <t>Sunil Kumar Sharma .I</t>
  </si>
  <si>
    <t>S.Nagaraj</t>
  </si>
  <si>
    <t>Hemanth Kumar S</t>
  </si>
  <si>
    <t>Arun Kumar R</t>
  </si>
  <si>
    <t>Hitesh Raj Urs A.P</t>
  </si>
  <si>
    <t>Suhas R</t>
  </si>
  <si>
    <t>Spoorti Lambi</t>
  </si>
  <si>
    <t>Shobha C</t>
  </si>
  <si>
    <t>Nenavath Krishta Naik</t>
  </si>
  <si>
    <t xml:space="preserve">Kashinath </t>
  </si>
  <si>
    <t>Dr.Natesh D.B</t>
  </si>
  <si>
    <t>Lohith BH</t>
  </si>
  <si>
    <t>Vinay Kumar S</t>
  </si>
  <si>
    <t xml:space="preserve">Anusha J </t>
  </si>
  <si>
    <t xml:space="preserve">Punitha Sadashivaiah </t>
  </si>
  <si>
    <t>Reshma Udaya Poojary</t>
  </si>
  <si>
    <t>Premsagar V</t>
  </si>
  <si>
    <t>KCC060</t>
  </si>
  <si>
    <t>02.10.1997</t>
  </si>
  <si>
    <t xml:space="preserve">KC Shobha </t>
  </si>
  <si>
    <t>01.01.1968</t>
  </si>
  <si>
    <t>KCC061</t>
  </si>
  <si>
    <t>Sr.Executive</t>
  </si>
  <si>
    <t>22.07.1994</t>
  </si>
  <si>
    <t>Anupama Purvimath</t>
  </si>
  <si>
    <t>17.05.1969</t>
  </si>
  <si>
    <t>KCC062</t>
  </si>
  <si>
    <t>Executive /Urban Planning - NE3</t>
  </si>
  <si>
    <t>28.12.1992</t>
  </si>
  <si>
    <t>KCC063</t>
  </si>
  <si>
    <t>14.02.1983</t>
  </si>
  <si>
    <t>09.05.2011</t>
  </si>
  <si>
    <t>KCC064</t>
  </si>
  <si>
    <t>Sr.Manager/Urban Planning</t>
  </si>
  <si>
    <t>01.06.1977</t>
  </si>
  <si>
    <t>Reshma Sri</t>
  </si>
  <si>
    <t>01.06.1986</t>
  </si>
  <si>
    <t>Krishnatulasi</t>
  </si>
  <si>
    <t>30.12.2011</t>
  </si>
  <si>
    <t>Hladni R Airani</t>
  </si>
  <si>
    <t>30.05.2013</t>
  </si>
  <si>
    <t>KPRD001</t>
  </si>
  <si>
    <t>02.05.1988</t>
  </si>
  <si>
    <t>Ratnakumar D</t>
  </si>
  <si>
    <t>21.02.1987</t>
  </si>
  <si>
    <t>Achintya S Kumar</t>
  </si>
  <si>
    <t>26.11.2021</t>
  </si>
  <si>
    <t>Ramesha HK</t>
  </si>
  <si>
    <t>KMD001</t>
  </si>
  <si>
    <t>01.01.1979</t>
  </si>
  <si>
    <t>Pavithra RS</t>
  </si>
  <si>
    <t>21.06.1982</t>
  </si>
  <si>
    <t>G.R Leelavathi</t>
  </si>
  <si>
    <t>18.01.1959</t>
  </si>
  <si>
    <t>H.R.Komari Gowda</t>
  </si>
  <si>
    <t>07.09.1950</t>
  </si>
  <si>
    <t>Adyanah Ragnika PK</t>
  </si>
  <si>
    <t>18.02.2023</t>
  </si>
  <si>
    <t>KCSC002</t>
  </si>
  <si>
    <t>21.01.1991</t>
  </si>
  <si>
    <t>KCC065</t>
  </si>
  <si>
    <t>AGM</t>
  </si>
  <si>
    <t>09.06.1978</t>
  </si>
  <si>
    <t>Kusum Madhukar Gholap</t>
  </si>
  <si>
    <t>Yuthika Parag Gholap</t>
  </si>
  <si>
    <t>22.05.2008</t>
  </si>
  <si>
    <t>M R Nagamma</t>
  </si>
  <si>
    <t>12.04.1972</t>
  </si>
  <si>
    <t>M R Ramesh</t>
  </si>
  <si>
    <t>03.03.1966</t>
  </si>
  <si>
    <t>KCC066</t>
  </si>
  <si>
    <t>Sr. Manager/Civil</t>
  </si>
  <si>
    <t>05.09.1984</t>
  </si>
  <si>
    <t>Nagalakshmi B.H.</t>
  </si>
  <si>
    <t>01.05.1956</t>
  </si>
  <si>
    <t>Sohana B Gowda</t>
  </si>
  <si>
    <t>20.02.2015</t>
  </si>
  <si>
    <t>KCC067</t>
  </si>
  <si>
    <t>25.10.1984</t>
  </si>
  <si>
    <t>Vrishank N Jolad</t>
  </si>
  <si>
    <t>29.06.2016</t>
  </si>
  <si>
    <t>Shushank Jolad</t>
  </si>
  <si>
    <t>04.10.2018</t>
  </si>
  <si>
    <t>Vijayalakshmi Veeranna Jolad</t>
  </si>
  <si>
    <t>24.07.1963</t>
  </si>
  <si>
    <t>Veeranna B Jolad</t>
  </si>
  <si>
    <t>26.06.1952</t>
  </si>
  <si>
    <t>KCC068</t>
  </si>
  <si>
    <t>08.10.1986</t>
  </si>
  <si>
    <t>K.P.Harshitha</t>
  </si>
  <si>
    <t>28.04.1995</t>
  </si>
  <si>
    <t>Thanvish Shyam</t>
  </si>
  <si>
    <t>14.03.2021</t>
  </si>
  <si>
    <t>Thasmay Aaditya</t>
  </si>
  <si>
    <t>Hemavathi</t>
  </si>
  <si>
    <t>06.02.1961</t>
  </si>
  <si>
    <t>H.V.Veerappaji</t>
  </si>
  <si>
    <t>20.08.1953</t>
  </si>
  <si>
    <t>KEC013</t>
  </si>
  <si>
    <t>AGM/Electrical - E7</t>
  </si>
  <si>
    <t>07.07.1982</t>
  </si>
  <si>
    <t>Sugali Syamala</t>
  </si>
  <si>
    <t>13.05.1993</t>
  </si>
  <si>
    <t>N Duray Naik</t>
  </si>
  <si>
    <t>28.03.2017</t>
  </si>
  <si>
    <t>N Soni Bhai</t>
  </si>
  <si>
    <t>01.06.1948</t>
  </si>
  <si>
    <t>KPRC003</t>
  </si>
  <si>
    <t>Sr.Executive/PRO</t>
  </si>
  <si>
    <t>08.06.1995</t>
  </si>
  <si>
    <t>KPRC002</t>
  </si>
  <si>
    <t>Manager/PRO</t>
  </si>
  <si>
    <t>21.02.1988</t>
  </si>
  <si>
    <t>Pranvi Udaya</t>
  </si>
  <si>
    <t>06.01.2019</t>
  </si>
  <si>
    <t>Natesh D.B</t>
  </si>
  <si>
    <t>KLD010</t>
  </si>
  <si>
    <t>21.07.1973</t>
  </si>
  <si>
    <t>Adarsh N Patel</t>
  </si>
  <si>
    <t>14.01.2008</t>
  </si>
  <si>
    <t>Akarsh N Patel</t>
  </si>
  <si>
    <t>19.01.2008</t>
  </si>
  <si>
    <t>Basavarajappa</t>
  </si>
  <si>
    <t>Dakshayani</t>
  </si>
  <si>
    <t>KEC014</t>
  </si>
  <si>
    <t>05.01.1981</t>
  </si>
  <si>
    <t>Aruna CS</t>
  </si>
  <si>
    <t>27.01.1985</t>
  </si>
  <si>
    <t>Tejas HK</t>
  </si>
  <si>
    <t>09.04.2010</t>
  </si>
  <si>
    <t xml:space="preserve">Aradhya </t>
  </si>
  <si>
    <t>15.12.2013</t>
  </si>
  <si>
    <t>Mahadevi</t>
  </si>
  <si>
    <t>01.06.1954</t>
  </si>
  <si>
    <t>Narendra B.S.</t>
  </si>
  <si>
    <t>KCC069</t>
  </si>
  <si>
    <t>04.04.1972</t>
  </si>
  <si>
    <t>Kavitha K</t>
  </si>
  <si>
    <t>01.03.1978</t>
  </si>
  <si>
    <t>Vivek Narendra</t>
  </si>
  <si>
    <t>27.11.2004</t>
  </si>
  <si>
    <t>Esha Narendra</t>
  </si>
  <si>
    <t>13.03.2007</t>
  </si>
  <si>
    <t>KCC070</t>
  </si>
  <si>
    <t>13.04.1976</t>
  </si>
  <si>
    <t>Rukma Devi</t>
  </si>
  <si>
    <t>01.07.1977</t>
  </si>
  <si>
    <t>Annu Kumari</t>
  </si>
  <si>
    <t>19.09.2000</t>
  </si>
  <si>
    <t>Satyam Singh</t>
  </si>
  <si>
    <t>05.01.2005</t>
  </si>
  <si>
    <t>Usha Kiran</t>
  </si>
  <si>
    <t>03.03.1956</t>
  </si>
  <si>
    <t>KCC071</t>
  </si>
  <si>
    <t>01.03.1996</t>
  </si>
  <si>
    <t>Kanthi Sharma</t>
  </si>
  <si>
    <t>01.01.1977</t>
  </si>
  <si>
    <t>Indrajith Sharma</t>
  </si>
  <si>
    <t>01.01.1969</t>
  </si>
  <si>
    <t>KLD011</t>
  </si>
  <si>
    <t>03.08.1991</t>
  </si>
  <si>
    <t>Mangalagowramma RB</t>
  </si>
  <si>
    <t>30.09.1997</t>
  </si>
  <si>
    <t>Manjula</t>
  </si>
  <si>
    <t>10.03.1967</t>
  </si>
  <si>
    <t>KLD012</t>
  </si>
  <si>
    <t>23.01.1994</t>
  </si>
  <si>
    <t>Lekha N</t>
  </si>
  <si>
    <t>24.04.1999</t>
  </si>
  <si>
    <t>Kamakshamma</t>
  </si>
  <si>
    <t>01.06.1965</t>
  </si>
  <si>
    <t>KCC072</t>
  </si>
  <si>
    <t>07.05.1985</t>
  </si>
  <si>
    <t>Vedavalli</t>
  </si>
  <si>
    <t>27.05.1964</t>
  </si>
  <si>
    <t>Samaraj S</t>
  </si>
  <si>
    <t>19.04.1954</t>
  </si>
  <si>
    <t>Archana N</t>
  </si>
  <si>
    <t>17.02.1993</t>
  </si>
  <si>
    <t>Karthika N</t>
  </si>
  <si>
    <t>08.03.2014</t>
  </si>
  <si>
    <t>Shakthi Shri N</t>
  </si>
  <si>
    <t>18.07.2018</t>
  </si>
  <si>
    <t>S. Hemanth Kumar</t>
  </si>
  <si>
    <t>KCC073</t>
  </si>
  <si>
    <t>10.08.1999</t>
  </si>
  <si>
    <t>M. Gouramma</t>
  </si>
  <si>
    <t>01.01.1984</t>
  </si>
  <si>
    <t xml:space="preserve">Eranna </t>
  </si>
  <si>
    <t>01.01.1980</t>
  </si>
  <si>
    <t>KCC074</t>
  </si>
  <si>
    <t>14.11.1991</t>
  </si>
  <si>
    <t>Yamuna GM</t>
  </si>
  <si>
    <t>31.05.1990</t>
  </si>
  <si>
    <t>Gangamma</t>
  </si>
  <si>
    <t>01.05.1970</t>
  </si>
  <si>
    <t>KCC075</t>
  </si>
  <si>
    <t>12.05.1997</t>
  </si>
  <si>
    <t>Anaya Nilesh Kumbhare</t>
  </si>
  <si>
    <t>KEC010-04</t>
  </si>
  <si>
    <t>06.09.2022</t>
  </si>
  <si>
    <t>15.12.2022</t>
  </si>
  <si>
    <t>KLD003-01</t>
  </si>
  <si>
    <t xml:space="preserve">Deeksha </t>
  </si>
  <si>
    <t>KCC036-01</t>
  </si>
  <si>
    <t>28.09.1996</t>
  </si>
  <si>
    <t>KCC03-03</t>
  </si>
  <si>
    <t xml:space="preserve">Hanumappa K </t>
  </si>
  <si>
    <t>KCC046-03</t>
  </si>
  <si>
    <t>05.09.1957</t>
  </si>
  <si>
    <t>Varadaraj CH</t>
  </si>
  <si>
    <t>09.12.1979</t>
  </si>
  <si>
    <t>KCC076</t>
  </si>
  <si>
    <t>09.08.1990</t>
  </si>
  <si>
    <t>Jamuna KR</t>
  </si>
  <si>
    <t>18.03.1993</t>
  </si>
  <si>
    <t>Suma G</t>
  </si>
  <si>
    <t>25.04.1966</t>
  </si>
  <si>
    <t xml:space="preserve">Spoorti Lambi </t>
  </si>
  <si>
    <t>KCC077</t>
  </si>
  <si>
    <t>05.11.1996</t>
  </si>
  <si>
    <t>Sangappa Lambi</t>
  </si>
  <si>
    <t>06.02.1964</t>
  </si>
  <si>
    <t>KCC078</t>
  </si>
  <si>
    <t>07.11.1997</t>
  </si>
  <si>
    <t>Susheelamma</t>
  </si>
  <si>
    <t>03.05.1973</t>
  </si>
  <si>
    <t>M Udaya Poojary</t>
  </si>
  <si>
    <t>Hamsa V</t>
  </si>
  <si>
    <t>26.01.2024</t>
  </si>
  <si>
    <t>M Radha</t>
  </si>
  <si>
    <t>18.03.1990</t>
  </si>
  <si>
    <t>Ashish Kumar Jha</t>
  </si>
  <si>
    <t>Bharathi KC</t>
  </si>
  <si>
    <t>31.12.1992</t>
  </si>
  <si>
    <t>11.02.1984</t>
  </si>
  <si>
    <t>02.01.1989</t>
  </si>
  <si>
    <t>KCC079</t>
  </si>
  <si>
    <t>Atharva Jha</t>
  </si>
  <si>
    <t>05.06.1917</t>
  </si>
  <si>
    <t>Ajay Kumar Jha</t>
  </si>
  <si>
    <t>01.01.1953</t>
  </si>
  <si>
    <t>Nandani Devi</t>
  </si>
  <si>
    <t>01.01.1970</t>
  </si>
  <si>
    <t xml:space="preserve"> AGM/Civil-E7</t>
  </si>
  <si>
    <t>Sr.Executive (Civil) - NE 4</t>
  </si>
  <si>
    <t>Manager (S&amp;T) - E2</t>
  </si>
  <si>
    <t>JGM (Civil) - E6</t>
  </si>
  <si>
    <t>JGM / S&amp;T - E6</t>
  </si>
  <si>
    <t>AM(Electrical) - E0</t>
  </si>
  <si>
    <t>DGM/Finance - E4</t>
  </si>
  <si>
    <t xml:space="preserve"> Manager/Civil - E2</t>
  </si>
  <si>
    <t>Manager/Civil - E2</t>
  </si>
  <si>
    <t>Asst. Manager /Electrical - E0</t>
  </si>
  <si>
    <t>Sr.Executive/Finance - NE4</t>
  </si>
  <si>
    <t>Asst. Manager/Mech  - E0</t>
  </si>
  <si>
    <t>Sr.DGM/Civil - E5</t>
  </si>
  <si>
    <t>DGM/S&amp;T - E4</t>
  </si>
  <si>
    <t>JGM/CPRO</t>
  </si>
  <si>
    <t>JGM/Mech</t>
  </si>
  <si>
    <t>Sr.Executive/NE4</t>
  </si>
  <si>
    <t>EA to Director(P&amp;P) - NE4</t>
  </si>
  <si>
    <t>DGM/Civil/E4</t>
  </si>
  <si>
    <t>Spl.DC/Land</t>
  </si>
  <si>
    <t>Dy.Manager/Electrical</t>
  </si>
  <si>
    <t>GM/Civil/E8</t>
  </si>
  <si>
    <t>Asst. Manager /Civil</t>
  </si>
  <si>
    <t>Surveyor/Land</t>
  </si>
  <si>
    <t>Sr.Executive/Civil/NE4</t>
  </si>
  <si>
    <t>Manager /Civil/E2</t>
  </si>
  <si>
    <t>R Sreenivasa</t>
  </si>
  <si>
    <t>KEC006-02</t>
  </si>
  <si>
    <t>03.02.1962</t>
  </si>
  <si>
    <t>Harshita Chandra</t>
  </si>
  <si>
    <t>Vaishnav Aryan Krishna K</t>
  </si>
  <si>
    <t>KCC006-04</t>
  </si>
  <si>
    <t>05.10.2023</t>
  </si>
  <si>
    <t>Dwarakesh K</t>
  </si>
  <si>
    <t>Anshul Kumari</t>
  </si>
  <si>
    <t>KCC025-04</t>
  </si>
  <si>
    <t>28.02.2023</t>
  </si>
  <si>
    <t>Venugopal GB</t>
  </si>
  <si>
    <t>01.05.1958</t>
  </si>
  <si>
    <t>Radha MS</t>
  </si>
  <si>
    <t>01.01.1965</t>
  </si>
  <si>
    <t>B Divakara Kulal</t>
  </si>
  <si>
    <t>KCC036-02</t>
  </si>
  <si>
    <t>07.10.1958</t>
  </si>
  <si>
    <t>Syed Usman</t>
  </si>
  <si>
    <t>KRC001-00</t>
  </si>
  <si>
    <t>AM (Civil) - E0</t>
  </si>
  <si>
    <t>Zareen Taj</t>
  </si>
  <si>
    <t>KRC001-01</t>
  </si>
  <si>
    <t>Saba Sultana</t>
  </si>
  <si>
    <t>KRC001-02</t>
  </si>
  <si>
    <t>Sumaiya Sultana</t>
  </si>
  <si>
    <t>KRC001-03</t>
  </si>
  <si>
    <t>Gopala Krishna Rao N</t>
  </si>
  <si>
    <t>KRC015</t>
  </si>
  <si>
    <t>Dy. Manager/Land - E1</t>
  </si>
  <si>
    <t>G Nalini Rao</t>
  </si>
  <si>
    <t>Anesa Fathima</t>
  </si>
  <si>
    <t>KRC017</t>
  </si>
  <si>
    <t>Asst.Manager</t>
  </si>
  <si>
    <t>05.01.1960</t>
  </si>
  <si>
    <t>Hidayathulla Shariff</t>
  </si>
  <si>
    <t>23.12.1953</t>
  </si>
  <si>
    <t>Chandrashekharacharya AP</t>
  </si>
  <si>
    <t>KRC018</t>
  </si>
  <si>
    <t>Manager/S&amp;T</t>
  </si>
  <si>
    <t>20.07.1962</t>
  </si>
  <si>
    <t>Shashikala HB</t>
  </si>
  <si>
    <t>03.02.1968</t>
  </si>
  <si>
    <t xml:space="preserve">S. Veerabhadraiah </t>
  </si>
  <si>
    <t>KRC016</t>
  </si>
  <si>
    <t>Dy. Manager/Finance - E1</t>
  </si>
  <si>
    <t>01.06.1959</t>
  </si>
  <si>
    <t>V Parvathi</t>
  </si>
  <si>
    <t>11.11.1964</t>
  </si>
  <si>
    <t>R Ramesh</t>
  </si>
  <si>
    <t>KRC019</t>
  </si>
  <si>
    <t>AGM/Civil- E7</t>
  </si>
  <si>
    <t>26.08.1962</t>
  </si>
  <si>
    <t>K Savitha</t>
  </si>
  <si>
    <t>01.07.1972</t>
  </si>
  <si>
    <t>R.Vivek</t>
  </si>
  <si>
    <t>29.09.1999</t>
  </si>
  <si>
    <t>R.Kaanchana</t>
  </si>
  <si>
    <t>21.01.2008</t>
  </si>
  <si>
    <t>M.Bayapa Reddy</t>
  </si>
  <si>
    <t>KRC020</t>
  </si>
  <si>
    <t>Asst. Manager</t>
  </si>
  <si>
    <t>02.02.1963</t>
  </si>
  <si>
    <t xml:space="preserve">Vijayamma </t>
  </si>
  <si>
    <t>23.06.1967</t>
  </si>
  <si>
    <t>S. Veerabhadraiah</t>
  </si>
  <si>
    <t>Gouri M Magganmane</t>
  </si>
  <si>
    <t>19.05.1968</t>
  </si>
  <si>
    <t>Manjunath N Magganmane</t>
  </si>
  <si>
    <t>KCC009-01</t>
  </si>
  <si>
    <t>KCC009-02</t>
  </si>
  <si>
    <t>02.07.1962</t>
  </si>
  <si>
    <t>Vatsala M</t>
  </si>
  <si>
    <t>Mother in law</t>
  </si>
  <si>
    <t>01.06.1969</t>
  </si>
  <si>
    <t>Bindu Sree N</t>
  </si>
  <si>
    <t>17.08.2013</t>
  </si>
  <si>
    <t>Anju Kumari</t>
  </si>
  <si>
    <t>Sowpati Nageswara Rao</t>
  </si>
  <si>
    <t>M BALAJI</t>
  </si>
  <si>
    <t>KSD004-00</t>
  </si>
  <si>
    <t>GM (S&amp;T) - E8</t>
  </si>
  <si>
    <t>KSD004-01</t>
  </si>
  <si>
    <t>Rohan Nageswara Rao</t>
  </si>
  <si>
    <t>KSD004-02</t>
  </si>
  <si>
    <t>M Balaji</t>
  </si>
  <si>
    <t>KSD005-00</t>
  </si>
  <si>
    <t>TADK/S&amp;T - NE2</t>
  </si>
  <si>
    <t>M. Mani</t>
  </si>
  <si>
    <t>KSD005-03</t>
  </si>
  <si>
    <t>M. Vijaya</t>
  </si>
  <si>
    <t>KSD005-01</t>
  </si>
  <si>
    <t>₹2 Lakhs</t>
  </si>
  <si>
    <t>Kanai Lal Sen</t>
  </si>
  <si>
    <t>Hrishikesh Manjunath Bellad</t>
  </si>
  <si>
    <t>Shriyan M Kademani</t>
  </si>
  <si>
    <t>KCC046-04</t>
  </si>
  <si>
    <t>17.08.2023</t>
  </si>
  <si>
    <t xml:space="preserve"> Annexure A</t>
  </si>
  <si>
    <t>Group Mediclaim Policy - 2024</t>
  </si>
  <si>
    <t>List of Employees for Group Personal Accident Insurance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</si>
</sst>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(* #,##0.00_);_(* \(#,##0.00\);_(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u/>
      <sz val="14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1"/>
      <name val="Rupee Foradian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16">
    <xf numFmtId="0" fontId="0" fillId="0" borderId="0" xfId="0"/>
    <xf numFmtId="14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8" fillId="0" borderId="6" xfId="0" applyFont="1" applyBorder="1" applyAlignment="1">
      <alignment vertical="top"/>
    </xf>
    <xf numFmtId="0" fontId="8" fillId="0" borderId="6" xfId="0" applyFont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4" fontId="5" fillId="0" borderId="0" xfId="0" applyNumberFormat="1" applyFont="1"/>
    <xf numFmtId="0" fontId="5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/>
    </xf>
    <xf numFmtId="0" fontId="5" fillId="0" borderId="20" xfId="0" applyFont="1" applyBorder="1" applyAlignment="1">
      <alignment vertical="top"/>
    </xf>
    <xf numFmtId="0" fontId="5" fillId="0" borderId="8" xfId="0" applyFont="1" applyBorder="1" applyAlignment="1">
      <alignment horizontal="center" vertical="center"/>
    </xf>
    <xf numFmtId="14" fontId="5" fillId="0" borderId="8" xfId="0" applyNumberFormat="1" applyFont="1" applyBorder="1" applyAlignment="1">
      <alignment horizontal="center" vertical="top"/>
    </xf>
    <xf numFmtId="0" fontId="8" fillId="0" borderId="16" xfId="0" applyFont="1" applyBorder="1" applyAlignment="1">
      <alignment vertical="top"/>
    </xf>
    <xf numFmtId="0" fontId="8" fillId="0" borderId="16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>
      <alignment horizontal="center" vertical="top"/>
    </xf>
    <xf numFmtId="14" fontId="5" fillId="0" borderId="5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vertical="top"/>
    </xf>
    <xf numFmtId="0" fontId="5" fillId="0" borderId="15" xfId="0" applyFont="1" applyBorder="1" applyAlignment="1">
      <alignment horizontal="center" vertical="top"/>
    </xf>
    <xf numFmtId="14" fontId="5" fillId="0" borderId="15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8" fillId="0" borderId="13" xfId="0" applyFont="1" applyBorder="1" applyAlignment="1">
      <alignment vertical="top"/>
    </xf>
    <xf numFmtId="0" fontId="8" fillId="0" borderId="13" xfId="0" applyFont="1" applyBorder="1" applyAlignment="1">
      <alignment horizontal="center" vertical="center"/>
    </xf>
    <xf numFmtId="14" fontId="8" fillId="0" borderId="13" xfId="0" applyNumberFormat="1" applyFont="1" applyBorder="1" applyAlignment="1">
      <alignment horizontal="center" vertical="top"/>
    </xf>
    <xf numFmtId="0" fontId="8" fillId="0" borderId="1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8" fillId="0" borderId="13" xfId="0" applyFont="1" applyBorder="1" applyAlignment="1">
      <alignment horizontal="left" vertical="top"/>
    </xf>
    <xf numFmtId="0" fontId="5" fillId="0" borderId="16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8" fillId="0" borderId="13" xfId="0" applyFont="1" applyBorder="1" applyAlignment="1">
      <alignment horizontal="center"/>
    </xf>
    <xf numFmtId="0" fontId="8" fillId="0" borderId="0" xfId="0" applyFont="1"/>
    <xf numFmtId="0" fontId="5" fillId="0" borderId="5" xfId="0" applyFont="1" applyBorder="1"/>
    <xf numFmtId="0" fontId="5" fillId="0" borderId="8" xfId="0" applyFont="1" applyBorder="1"/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top"/>
    </xf>
    <xf numFmtId="0" fontId="5" fillId="0" borderId="7" xfId="0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/>
    </xf>
    <xf numFmtId="14" fontId="5" fillId="0" borderId="16" xfId="0" applyNumberFormat="1" applyFont="1" applyBorder="1" applyAlignment="1">
      <alignment horizontal="center" vertical="top"/>
    </xf>
    <xf numFmtId="0" fontId="5" fillId="0" borderId="31" xfId="0" applyFont="1" applyBorder="1" applyAlignment="1">
      <alignment horizontal="center" vertical="top"/>
    </xf>
    <xf numFmtId="0" fontId="8" fillId="0" borderId="2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/>
    </xf>
    <xf numFmtId="14" fontId="5" fillId="0" borderId="15" xfId="0" applyNumberFormat="1" applyFont="1" applyBorder="1" applyAlignment="1">
      <alignment horizontal="center"/>
    </xf>
    <xf numFmtId="0" fontId="14" fillId="3" borderId="6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14" fillId="0" borderId="5" xfId="0" applyFont="1" applyBorder="1"/>
    <xf numFmtId="0" fontId="17" fillId="0" borderId="5" xfId="0" applyFont="1" applyBorder="1"/>
    <xf numFmtId="14" fontId="5" fillId="3" borderId="5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8" fillId="3" borderId="6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0" borderId="6" xfId="0" applyFont="1" applyBorder="1"/>
    <xf numFmtId="0" fontId="8" fillId="0" borderId="5" xfId="0" applyFont="1" applyBorder="1"/>
    <xf numFmtId="0" fontId="8" fillId="0" borderId="5" xfId="0" applyFont="1" applyBorder="1" applyAlignment="1">
      <alignment vertical="top"/>
    </xf>
    <xf numFmtId="0" fontId="5" fillId="0" borderId="36" xfId="0" applyFont="1" applyBorder="1" applyAlignment="1">
      <alignment horizontal="center" vertical="top" wrapText="1"/>
    </xf>
    <xf numFmtId="0" fontId="5" fillId="0" borderId="3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/>
    </xf>
    <xf numFmtId="0" fontId="5" fillId="0" borderId="30" xfId="0" applyFont="1" applyBorder="1" applyAlignment="1">
      <alignment horizontal="left"/>
    </xf>
    <xf numFmtId="14" fontId="5" fillId="3" borderId="6" xfId="0" applyNumberFormat="1" applyFont="1" applyFill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0" borderId="8" xfId="0" applyFont="1" applyBorder="1"/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14" fontId="1" fillId="0" borderId="8" xfId="0" applyNumberFormat="1" applyFont="1" applyBorder="1" applyAlignment="1">
      <alignment horizontal="center"/>
    </xf>
    <xf numFmtId="0" fontId="13" fillId="3" borderId="13" xfId="0" applyFont="1" applyFill="1" applyBorder="1" applyAlignment="1">
      <alignment horizontal="left" vertical="center"/>
    </xf>
    <xf numFmtId="0" fontId="2" fillId="0" borderId="13" xfId="0" applyFont="1" applyBorder="1"/>
    <xf numFmtId="0" fontId="2" fillId="0" borderId="13" xfId="0" applyFont="1" applyBorder="1" applyAlignment="1">
      <alignment horizontal="center"/>
    </xf>
    <xf numFmtId="14" fontId="15" fillId="3" borderId="13" xfId="0" applyNumberFormat="1" applyFont="1" applyFill="1" applyBorder="1" applyAlignment="1">
      <alignment horizontal="center" vertical="center"/>
    </xf>
    <xf numFmtId="0" fontId="9" fillId="0" borderId="5" xfId="0" applyFont="1" applyBorder="1"/>
    <xf numFmtId="0" fontId="5" fillId="0" borderId="0" xfId="0" applyFont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5" fillId="0" borderId="36" xfId="0" applyFont="1" applyBorder="1" applyAlignment="1">
      <alignment horizontal="center"/>
    </xf>
    <xf numFmtId="0" fontId="13" fillId="3" borderId="6" xfId="0" applyFont="1" applyFill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5" fillId="0" borderId="6" xfId="0" applyFont="1" applyBorder="1"/>
    <xf numFmtId="0" fontId="5" fillId="2" borderId="8" xfId="0" applyFont="1" applyFill="1" applyBorder="1"/>
    <xf numFmtId="0" fontId="5" fillId="2" borderId="15" xfId="0" applyFont="1" applyFill="1" applyBorder="1"/>
    <xf numFmtId="0" fontId="5" fillId="2" borderId="5" xfId="0" applyFont="1" applyFill="1" applyBorder="1"/>
    <xf numFmtId="14" fontId="5" fillId="0" borderId="0" xfId="0" applyNumberFormat="1" applyFont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/>
    </xf>
    <xf numFmtId="0" fontId="5" fillId="5" borderId="37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17" fillId="0" borderId="5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/>
    </xf>
    <xf numFmtId="0" fontId="1" fillId="0" borderId="0" xfId="0" applyFont="1"/>
    <xf numFmtId="0" fontId="1" fillId="0" borderId="8" xfId="0" applyFont="1" applyBorder="1" applyAlignment="1">
      <alignment horizontal="center"/>
    </xf>
    <xf numFmtId="0" fontId="2" fillId="0" borderId="16" xfId="0" applyFont="1" applyBorder="1"/>
    <xf numFmtId="0" fontId="13" fillId="3" borderId="16" xfId="0" applyFont="1" applyFill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/>
    <xf numFmtId="0" fontId="13" fillId="0" borderId="5" xfId="0" applyFon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5" fillId="0" borderId="5" xfId="0" applyFont="1" applyBorder="1"/>
    <xf numFmtId="0" fontId="8" fillId="0" borderId="45" xfId="0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2" fillId="0" borderId="5" xfId="0" applyFont="1" applyBorder="1"/>
    <xf numFmtId="0" fontId="8" fillId="0" borderId="30" xfId="0" applyFont="1" applyBorder="1" applyAlignment="1">
      <alignment horizontal="center" vertical="top"/>
    </xf>
    <xf numFmtId="0" fontId="5" fillId="0" borderId="6" xfId="0" applyFont="1" applyBorder="1" applyAlignment="1">
      <alignment vertical="top"/>
    </xf>
    <xf numFmtId="0" fontId="9" fillId="0" borderId="8" xfId="0" applyFont="1" applyBorder="1"/>
    <xf numFmtId="0" fontId="8" fillId="0" borderId="13" xfId="0" applyFont="1" applyBorder="1"/>
    <xf numFmtId="14" fontId="8" fillId="0" borderId="13" xfId="0" applyNumberFormat="1" applyFont="1" applyBorder="1" applyAlignment="1">
      <alignment horizontal="center"/>
    </xf>
    <xf numFmtId="0" fontId="8" fillId="0" borderId="8" xfId="0" applyFont="1" applyBorder="1"/>
    <xf numFmtId="0" fontId="2" fillId="3" borderId="1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1" fillId="0" borderId="15" xfId="0" applyFont="1" applyBorder="1" applyAlignment="1">
      <alignment horizontal="center"/>
    </xf>
    <xf numFmtId="0" fontId="1" fillId="3" borderId="15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2" fillId="3" borderId="13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30" xfId="0" applyFont="1" applyBorder="1" applyAlignment="1">
      <alignment horizontal="center" vertical="top"/>
    </xf>
    <xf numFmtId="0" fontId="2" fillId="0" borderId="6" xfId="0" applyFont="1" applyBorder="1"/>
    <xf numFmtId="0" fontId="2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3" fillId="0" borderId="6" xfId="0" applyFont="1" applyBorder="1"/>
    <xf numFmtId="0" fontId="13" fillId="0" borderId="13" xfId="0" applyFont="1" applyBorder="1"/>
    <xf numFmtId="0" fontId="1" fillId="0" borderId="30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3" fillId="0" borderId="16" xfId="0" applyFont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/>
    </xf>
    <xf numFmtId="0" fontId="15" fillId="0" borderId="15" xfId="0" applyFont="1" applyBorder="1"/>
    <xf numFmtId="0" fontId="2" fillId="0" borderId="15" xfId="0" applyFont="1" applyBorder="1"/>
    <xf numFmtId="0" fontId="8" fillId="0" borderId="12" xfId="0" applyFont="1" applyBorder="1" applyAlignment="1">
      <alignment vertical="top"/>
    </xf>
    <xf numFmtId="0" fontId="8" fillId="0" borderId="8" xfId="0" applyFont="1" applyBorder="1" applyAlignment="1">
      <alignment horizontal="left" vertical="top"/>
    </xf>
    <xf numFmtId="0" fontId="5" fillId="0" borderId="14" xfId="0" applyFont="1" applyBorder="1" applyAlignment="1">
      <alignment vertical="top"/>
    </xf>
    <xf numFmtId="0" fontId="15" fillId="0" borderId="14" xfId="0" applyFont="1" applyBorder="1"/>
    <xf numFmtId="0" fontId="1" fillId="0" borderId="14" xfId="0" applyFont="1" applyBorder="1" applyAlignment="1">
      <alignment horizontal="center"/>
    </xf>
    <xf numFmtId="14" fontId="8" fillId="0" borderId="16" xfId="0" applyNumberFormat="1" applyFont="1" applyBorder="1" applyAlignment="1">
      <alignment horizontal="center" vertical="top"/>
    </xf>
    <xf numFmtId="0" fontId="5" fillId="0" borderId="15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9" fillId="0" borderId="16" xfId="0" applyFont="1" applyBorder="1"/>
    <xf numFmtId="0" fontId="8" fillId="0" borderId="8" xfId="0" applyFont="1" applyBorder="1" applyAlignment="1">
      <alignment horizontal="left" vertical="top" wrapText="1"/>
    </xf>
    <xf numFmtId="0" fontId="14" fillId="3" borderId="12" xfId="0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center"/>
    </xf>
    <xf numFmtId="14" fontId="5" fillId="0" borderId="12" xfId="0" applyNumberFormat="1" applyFont="1" applyBorder="1" applyAlignment="1">
      <alignment horizontal="center"/>
    </xf>
    <xf numFmtId="0" fontId="14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horizontal="center"/>
    </xf>
    <xf numFmtId="14" fontId="5" fillId="0" borderId="20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top"/>
    </xf>
    <xf numFmtId="0" fontId="8" fillId="0" borderId="16" xfId="0" applyFont="1" applyBorder="1" applyAlignment="1">
      <alignment horizontal="center" vertical="center"/>
    </xf>
    <xf numFmtId="14" fontId="8" fillId="0" borderId="12" xfId="0" applyNumberFormat="1" applyFont="1" applyBorder="1" applyAlignment="1">
      <alignment horizontal="center" vertical="top"/>
    </xf>
    <xf numFmtId="0" fontId="5" fillId="0" borderId="12" xfId="0" applyFont="1" applyBorder="1" applyAlignment="1">
      <alignment vertical="top"/>
    </xf>
    <xf numFmtId="0" fontId="5" fillId="0" borderId="13" xfId="0" applyFont="1" applyBorder="1" applyAlignment="1">
      <alignment vertical="top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0" fontId="13" fillId="0" borderId="20" xfId="0" applyFont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4" fontId="5" fillId="0" borderId="16" xfId="0" applyNumberFormat="1" applyFont="1" applyBorder="1" applyAlignment="1">
      <alignment horizontal="center" vertical="center" wrapText="1"/>
    </xf>
    <xf numFmtId="0" fontId="14" fillId="0" borderId="15" xfId="0" applyFont="1" applyBorder="1"/>
    <xf numFmtId="0" fontId="8" fillId="3" borderId="15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14" fontId="5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52" xfId="0" applyFont="1" applyBorder="1" applyAlignment="1">
      <alignment vertical="top"/>
    </xf>
    <xf numFmtId="0" fontId="5" fillId="0" borderId="53" xfId="0" applyFont="1" applyBorder="1" applyAlignment="1">
      <alignment vertical="top"/>
    </xf>
    <xf numFmtId="0" fontId="8" fillId="0" borderId="54" xfId="0" applyFont="1" applyBorder="1" applyAlignment="1">
      <alignment vertical="top"/>
    </xf>
    <xf numFmtId="0" fontId="5" fillId="0" borderId="55" xfId="0" applyFont="1" applyBorder="1" applyAlignment="1">
      <alignment vertical="top"/>
    </xf>
    <xf numFmtId="0" fontId="5" fillId="0" borderId="56" xfId="0" applyFont="1" applyBorder="1" applyAlignment="1">
      <alignment vertical="top"/>
    </xf>
    <xf numFmtId="0" fontId="8" fillId="0" borderId="57" xfId="0" applyFont="1" applyBorder="1" applyAlignment="1">
      <alignment vertical="top"/>
    </xf>
    <xf numFmtId="0" fontId="8" fillId="0" borderId="58" xfId="0" applyFont="1" applyBorder="1" applyAlignment="1">
      <alignment vertical="top"/>
    </xf>
    <xf numFmtId="0" fontId="5" fillId="0" borderId="55" xfId="0" applyFont="1" applyBorder="1"/>
    <xf numFmtId="0" fontId="5" fillId="0" borderId="53" xfId="0" applyFont="1" applyBorder="1"/>
    <xf numFmtId="0" fontId="1" fillId="0" borderId="59" xfId="0" applyFont="1" applyBorder="1"/>
    <xf numFmtId="0" fontId="1" fillId="0" borderId="55" xfId="0" applyFont="1" applyBorder="1"/>
    <xf numFmtId="0" fontId="1" fillId="0" borderId="53" xfId="0" applyFont="1" applyBorder="1"/>
    <xf numFmtId="0" fontId="8" fillId="0" borderId="58" xfId="0" applyFont="1" applyBorder="1"/>
    <xf numFmtId="0" fontId="5" fillId="0" borderId="56" xfId="0" applyFont="1" applyBorder="1"/>
    <xf numFmtId="0" fontId="8" fillId="3" borderId="55" xfId="0" applyFont="1" applyFill="1" applyBorder="1" applyAlignment="1">
      <alignment horizontal="left" vertical="center"/>
    </xf>
    <xf numFmtId="0" fontId="5" fillId="0" borderId="55" xfId="0" applyFont="1" applyBorder="1" applyAlignment="1">
      <alignment horizontal="left" vertical="center"/>
    </xf>
    <xf numFmtId="0" fontId="5" fillId="0" borderId="56" xfId="0" applyFont="1" applyBorder="1" applyAlignment="1">
      <alignment horizontal="left" vertical="center"/>
    </xf>
    <xf numFmtId="0" fontId="8" fillId="3" borderId="52" xfId="0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left" vertical="center" wrapText="1"/>
    </xf>
    <xf numFmtId="0" fontId="8" fillId="0" borderId="54" xfId="0" applyFont="1" applyBorder="1" applyAlignment="1">
      <alignment horizontal="left" vertical="center" wrapText="1"/>
    </xf>
    <xf numFmtId="0" fontId="8" fillId="0" borderId="52" xfId="0" applyFont="1" applyBorder="1" applyAlignment="1">
      <alignment horizontal="left" vertical="center" wrapText="1"/>
    </xf>
    <xf numFmtId="0" fontId="13" fillId="0" borderId="58" xfId="0" applyFont="1" applyBorder="1" applyAlignment="1">
      <alignment vertical="center"/>
    </xf>
    <xf numFmtId="0" fontId="14" fillId="0" borderId="52" xfId="0" applyFont="1" applyBorder="1" applyAlignment="1">
      <alignment horizontal="left" vertical="center"/>
    </xf>
    <xf numFmtId="0" fontId="8" fillId="0" borderId="52" xfId="0" applyFont="1" applyBorder="1"/>
    <xf numFmtId="0" fontId="2" fillId="0" borderId="52" xfId="0" applyFont="1" applyBorder="1"/>
    <xf numFmtId="0" fontId="1" fillId="0" borderId="56" xfId="0" applyFont="1" applyBorder="1"/>
    <xf numFmtId="0" fontId="2" fillId="0" borderId="54" xfId="0" applyFont="1" applyBorder="1"/>
    <xf numFmtId="0" fontId="2" fillId="0" borderId="58" xfId="0" applyFont="1" applyBorder="1"/>
    <xf numFmtId="0" fontId="2" fillId="0" borderId="60" xfId="0" applyFont="1" applyBorder="1"/>
    <xf numFmtId="0" fontId="8" fillId="0" borderId="57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14" fontId="17" fillId="0" borderId="6" xfId="0" applyNumberFormat="1" applyFont="1" applyBorder="1" applyAlignment="1">
      <alignment horizontal="center" vertical="center" wrapText="1"/>
    </xf>
    <xf numFmtId="14" fontId="17" fillId="0" borderId="8" xfId="0" applyNumberFormat="1" applyFont="1" applyBorder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4" fontId="17" fillId="0" borderId="16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61" xfId="0" applyFont="1" applyBorder="1" applyAlignment="1">
      <alignment horizontal="center" vertical="top" wrapText="1"/>
    </xf>
    <xf numFmtId="14" fontId="5" fillId="0" borderId="14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164" fontId="5" fillId="0" borderId="45" xfId="1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 wrapText="1"/>
    </xf>
    <xf numFmtId="0" fontId="12" fillId="0" borderId="59" xfId="0" applyFont="1" applyBorder="1" applyAlignment="1">
      <alignment vertical="top"/>
    </xf>
    <xf numFmtId="0" fontId="12" fillId="0" borderId="14" xfId="0" applyFont="1" applyBorder="1" applyAlignment="1">
      <alignment horizontal="center" vertical="top"/>
    </xf>
    <xf numFmtId="0" fontId="12" fillId="0" borderId="8" xfId="0" applyFont="1" applyBorder="1" applyAlignment="1">
      <alignment vertical="top"/>
    </xf>
    <xf numFmtId="0" fontId="8" fillId="0" borderId="45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0" fontId="8" fillId="0" borderId="38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/>
    </xf>
    <xf numFmtId="0" fontId="8" fillId="0" borderId="15" xfId="0" applyFont="1" applyBorder="1" applyAlignment="1">
      <alignment horizontal="center" vertical="top"/>
    </xf>
    <xf numFmtId="0" fontId="8" fillId="0" borderId="33" xfId="0" applyFont="1" applyBorder="1" applyAlignment="1">
      <alignment horizontal="center" vertical="top"/>
    </xf>
    <xf numFmtId="0" fontId="8" fillId="0" borderId="34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0" borderId="14" xfId="0" applyFont="1" applyBorder="1" applyAlignment="1">
      <alignment horizontal="center" vertical="top"/>
    </xf>
    <xf numFmtId="0" fontId="8" fillId="0" borderId="20" xfId="0" applyFont="1" applyBorder="1" applyAlignment="1">
      <alignment horizontal="center" vertical="top"/>
    </xf>
    <xf numFmtId="0" fontId="8" fillId="0" borderId="16" xfId="0" applyFont="1" applyBorder="1" applyAlignment="1">
      <alignment horizontal="center" vertical="top"/>
    </xf>
    <xf numFmtId="0" fontId="8" fillId="0" borderId="31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 vertical="top"/>
    </xf>
    <xf numFmtId="0" fontId="1" fillId="0" borderId="35" xfId="0" applyFont="1" applyBorder="1" applyAlignment="1">
      <alignment horizontal="center" vertical="top"/>
    </xf>
    <xf numFmtId="0" fontId="1" fillId="0" borderId="34" xfId="0" applyFont="1" applyBorder="1" applyAlignment="1">
      <alignment horizontal="center" vertical="top"/>
    </xf>
    <xf numFmtId="0" fontId="2" fillId="0" borderId="39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20" xfId="0" applyFont="1" applyBorder="1" applyAlignment="1">
      <alignment horizontal="left" vertical="top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1" fillId="0" borderId="4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8" fillId="0" borderId="14" xfId="0" applyFont="1" applyBorder="1" applyAlignment="1">
      <alignment horizontal="left" vertical="top"/>
    </xf>
    <xf numFmtId="0" fontId="8" fillId="0" borderId="20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1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top"/>
    </xf>
    <xf numFmtId="0" fontId="1" fillId="0" borderId="51" xfId="0" applyFont="1" applyBorder="1" applyAlignment="1">
      <alignment horizontal="center" vertical="top"/>
    </xf>
    <xf numFmtId="0" fontId="1" fillId="0" borderId="48" xfId="0" applyFont="1" applyBorder="1" applyAlignment="1">
      <alignment horizontal="center" vertical="top"/>
    </xf>
    <xf numFmtId="0" fontId="1" fillId="0" borderId="4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 vertical="top"/>
    </xf>
    <xf numFmtId="0" fontId="8" fillId="0" borderId="4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8" fillId="0" borderId="16" xfId="0" applyFont="1" applyBorder="1" applyAlignment="1">
      <alignment horizontal="left" vertical="top"/>
    </xf>
    <xf numFmtId="0" fontId="8" fillId="0" borderId="1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8" fillId="0" borderId="15" xfId="0" applyFont="1" applyBorder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8" fillId="0" borderId="33" xfId="1" applyFont="1" applyBorder="1" applyAlignment="1">
      <alignment horizontal="center" vertical="top"/>
    </xf>
    <xf numFmtId="164" fontId="8" fillId="0" borderId="35" xfId="1" applyFont="1" applyBorder="1" applyAlignment="1">
      <alignment horizontal="center" vertical="top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4" fontId="8" fillId="0" borderId="50" xfId="1" applyFont="1" applyBorder="1" applyAlignment="1">
      <alignment horizontal="center" vertical="center"/>
    </xf>
    <xf numFmtId="164" fontId="8" fillId="0" borderId="41" xfId="1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5" fillId="0" borderId="3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4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3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top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11" fillId="4" borderId="42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13" fillId="0" borderId="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5" fillId="0" borderId="16" xfId="0" applyFont="1" applyBorder="1" applyAlignment="1">
      <alignment horizontal="center"/>
    </xf>
  </cellXfs>
  <cellStyles count="3">
    <cellStyle name="Comma" xfId="1" builtinId="3"/>
    <cellStyle name="Comma 4" xfId="2" xr:uid="{941DDF2F-A57B-4510-A353-696B2153C28B}"/>
    <cellStyle name="Normal" xfId="0" builtinId="0"/>
  </cellStyles>
  <dxfs count="4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CB4B1-3560-4302-8943-F306F4A883A6}">
  <sheetPr codeName="Sheet1"/>
  <dimension ref="A1:I410"/>
  <sheetViews>
    <sheetView view="pageBreakPreview" topLeftCell="A268" zoomScaleNormal="85" zoomScaleSheetLayoutView="100" workbookViewId="0">
      <selection activeCell="F411" sqref="F411:H412"/>
    </sheetView>
  </sheetViews>
  <sheetFormatPr defaultColWidth="9.109375" defaultRowHeight="13.8"/>
  <cols>
    <col min="1" max="1" width="6.109375" style="2" customWidth="1"/>
    <col min="2" max="2" width="30.88671875" style="3" customWidth="1"/>
    <col min="3" max="3" width="13.88671875" style="3" customWidth="1"/>
    <col min="4" max="4" width="33.33203125" style="3" customWidth="1"/>
    <col min="5" max="5" width="13.5546875" style="3" customWidth="1"/>
    <col min="6" max="6" width="15.44140625" style="2" customWidth="1"/>
    <col min="7" max="7" width="13" style="3" bestFit="1" customWidth="1"/>
    <col min="8" max="9" width="18.6640625" style="5" customWidth="1"/>
    <col min="10" max="16384" width="9.109375" style="3"/>
  </cols>
  <sheetData>
    <row r="1" spans="1:9">
      <c r="H1" s="4" t="s">
        <v>974</v>
      </c>
      <c r="I1" s="4"/>
    </row>
    <row r="2" spans="1:9" ht="17.399999999999999">
      <c r="A2" s="355" t="s">
        <v>10</v>
      </c>
      <c r="B2" s="355"/>
      <c r="C2" s="355"/>
      <c r="D2" s="355"/>
      <c r="E2" s="355"/>
      <c r="F2" s="355"/>
      <c r="G2" s="355"/>
      <c r="H2" s="355"/>
      <c r="I2" s="35"/>
    </row>
    <row r="3" spans="1:9" ht="17.399999999999999">
      <c r="A3" s="356" t="s">
        <v>12</v>
      </c>
      <c r="B3" s="356"/>
      <c r="C3" s="356"/>
      <c r="D3" s="356"/>
      <c r="E3" s="356"/>
      <c r="F3" s="356"/>
      <c r="G3" s="356"/>
      <c r="H3" s="356"/>
      <c r="I3" s="36"/>
    </row>
    <row r="4" spans="1:9" ht="17.399999999999999">
      <c r="A4" s="356" t="s">
        <v>975</v>
      </c>
      <c r="B4" s="356"/>
      <c r="C4" s="356"/>
      <c r="D4" s="356"/>
      <c r="E4" s="356"/>
      <c r="F4" s="356"/>
      <c r="G4" s="356"/>
      <c r="H4" s="356"/>
      <c r="I4" s="36"/>
    </row>
    <row r="5" spans="1:9" ht="14.4" thickBot="1"/>
    <row r="6" spans="1:9" ht="15" customHeight="1">
      <c r="A6" s="357" t="s">
        <v>0</v>
      </c>
      <c r="B6" s="361" t="s">
        <v>494</v>
      </c>
      <c r="C6" s="357" t="s">
        <v>493</v>
      </c>
      <c r="D6" s="357" t="s">
        <v>17</v>
      </c>
      <c r="E6" s="363" t="s">
        <v>3</v>
      </c>
      <c r="F6" s="357" t="s">
        <v>1</v>
      </c>
      <c r="G6" s="359" t="s">
        <v>2</v>
      </c>
      <c r="H6" s="357" t="s">
        <v>14</v>
      </c>
      <c r="I6" s="357" t="s">
        <v>495</v>
      </c>
    </row>
    <row r="7" spans="1:9" ht="28.5" customHeight="1" thickBot="1">
      <c r="A7" s="358"/>
      <c r="B7" s="362"/>
      <c r="C7" s="358"/>
      <c r="D7" s="358"/>
      <c r="E7" s="364"/>
      <c r="F7" s="358"/>
      <c r="G7" s="360"/>
      <c r="H7" s="358"/>
      <c r="I7" s="358"/>
    </row>
    <row r="8" spans="1:9" ht="12.75" customHeight="1" thickBot="1">
      <c r="A8" s="211"/>
      <c r="B8" s="211"/>
      <c r="C8" s="211"/>
      <c r="D8" s="211"/>
      <c r="E8" s="93"/>
      <c r="F8" s="211"/>
      <c r="G8" s="93"/>
      <c r="H8" s="211"/>
      <c r="I8" s="198"/>
    </row>
    <row r="9" spans="1:9">
      <c r="A9" s="31">
        <v>1</v>
      </c>
      <c r="B9" s="212" t="s">
        <v>182</v>
      </c>
      <c r="C9" s="167" t="s">
        <v>460</v>
      </c>
      <c r="D9" s="293" t="s">
        <v>19</v>
      </c>
      <c r="E9" s="7" t="s">
        <v>9</v>
      </c>
      <c r="F9" s="8">
        <v>22052</v>
      </c>
      <c r="G9" s="9">
        <f>2024-1960</f>
        <v>64</v>
      </c>
      <c r="H9" s="366" t="s">
        <v>176</v>
      </c>
      <c r="I9" s="374"/>
    </row>
    <row r="10" spans="1:9" ht="14.25" customHeight="1" thickBot="1">
      <c r="A10" s="31">
        <v>2</v>
      </c>
      <c r="B10" s="213" t="s">
        <v>183</v>
      </c>
      <c r="C10" s="13" t="s">
        <v>456</v>
      </c>
      <c r="D10" s="295"/>
      <c r="E10" s="25" t="s">
        <v>5</v>
      </c>
      <c r="F10" s="15">
        <v>23874</v>
      </c>
      <c r="G10" s="25">
        <f>2024-1965</f>
        <v>59</v>
      </c>
      <c r="H10" s="367"/>
      <c r="I10" s="375"/>
    </row>
    <row r="11" spans="1:9">
      <c r="A11" s="31">
        <v>3</v>
      </c>
      <c r="B11" s="214" t="s">
        <v>184</v>
      </c>
      <c r="C11" s="16" t="s">
        <v>302</v>
      </c>
      <c r="D11" s="16" t="s">
        <v>21</v>
      </c>
      <c r="E11" s="17" t="s">
        <v>9</v>
      </c>
      <c r="F11" s="172"/>
      <c r="G11" s="17"/>
      <c r="H11" s="192" t="s">
        <v>178</v>
      </c>
      <c r="I11" s="124"/>
    </row>
    <row r="12" spans="1:9" ht="14.4" thickBot="1">
      <c r="A12" s="31">
        <v>4</v>
      </c>
      <c r="B12" s="213" t="s">
        <v>594</v>
      </c>
      <c r="C12" s="12" t="s">
        <v>808</v>
      </c>
      <c r="D12" s="12"/>
      <c r="E12" s="25" t="s">
        <v>8</v>
      </c>
      <c r="F12" s="15" t="s">
        <v>807</v>
      </c>
      <c r="G12" s="25">
        <f>2024-2022</f>
        <v>2</v>
      </c>
      <c r="H12" s="14"/>
      <c r="I12" s="126"/>
    </row>
    <row r="13" spans="1:9">
      <c r="A13" s="31">
        <v>5</v>
      </c>
      <c r="B13" s="212" t="s">
        <v>185</v>
      </c>
      <c r="C13" s="6" t="s">
        <v>301</v>
      </c>
      <c r="D13" s="311" t="s">
        <v>22</v>
      </c>
      <c r="E13" s="9" t="s">
        <v>9</v>
      </c>
      <c r="F13" s="8">
        <v>31209</v>
      </c>
      <c r="G13" s="9">
        <f>2024-1985</f>
        <v>39</v>
      </c>
      <c r="H13" s="276" t="s">
        <v>178</v>
      </c>
      <c r="I13" s="337"/>
    </row>
    <row r="14" spans="1:9" ht="14.25" customHeight="1">
      <c r="A14" s="31">
        <v>6</v>
      </c>
      <c r="B14" s="215" t="s">
        <v>16</v>
      </c>
      <c r="C14" s="19" t="s">
        <v>377</v>
      </c>
      <c r="D14" s="313"/>
      <c r="E14" s="20" t="s">
        <v>8</v>
      </c>
      <c r="F14" s="21">
        <v>39829</v>
      </c>
      <c r="G14" s="20">
        <f>2024-2009</f>
        <v>15</v>
      </c>
      <c r="H14" s="332"/>
      <c r="I14" s="338"/>
    </row>
    <row r="15" spans="1:9" ht="15" customHeight="1" thickBot="1">
      <c r="A15" s="31">
        <v>7</v>
      </c>
      <c r="B15" s="213" t="s">
        <v>496</v>
      </c>
      <c r="C15" s="12" t="s">
        <v>376</v>
      </c>
      <c r="D15" s="312"/>
      <c r="E15" s="25" t="s">
        <v>8</v>
      </c>
      <c r="F15" s="15">
        <v>40682</v>
      </c>
      <c r="G15" s="25">
        <f>2024-2011</f>
        <v>13</v>
      </c>
      <c r="H15" s="277"/>
      <c r="I15" s="339"/>
    </row>
    <row r="16" spans="1:9">
      <c r="A16" s="31">
        <v>8</v>
      </c>
      <c r="B16" s="212" t="s">
        <v>186</v>
      </c>
      <c r="C16" s="6" t="s">
        <v>440</v>
      </c>
      <c r="D16" s="311" t="s">
        <v>26</v>
      </c>
      <c r="E16" s="9" t="s">
        <v>9</v>
      </c>
      <c r="F16" s="8">
        <v>32767</v>
      </c>
      <c r="G16" s="9">
        <f>2024-1989</f>
        <v>35</v>
      </c>
      <c r="H16" s="276" t="s">
        <v>180</v>
      </c>
      <c r="I16" s="337"/>
    </row>
    <row r="17" spans="1:9" ht="14.25" customHeight="1">
      <c r="A17" s="31">
        <v>9</v>
      </c>
      <c r="B17" s="215" t="s">
        <v>187</v>
      </c>
      <c r="C17" s="19" t="s">
        <v>350</v>
      </c>
      <c r="D17" s="346"/>
      <c r="E17" s="20" t="s">
        <v>7</v>
      </c>
      <c r="F17" s="21">
        <v>23438</v>
      </c>
      <c r="G17" s="20">
        <f>2024-1964</f>
        <v>60</v>
      </c>
      <c r="H17" s="332"/>
      <c r="I17" s="338"/>
    </row>
    <row r="18" spans="1:9" ht="15" customHeight="1" thickBot="1">
      <c r="A18" s="31">
        <v>10</v>
      </c>
      <c r="B18" s="216" t="s">
        <v>188</v>
      </c>
      <c r="C18" s="22" t="s">
        <v>300</v>
      </c>
      <c r="D18" s="349"/>
      <c r="E18" s="23" t="s">
        <v>4</v>
      </c>
      <c r="F18" s="24">
        <v>28125</v>
      </c>
      <c r="G18" s="23">
        <f>2024-1976</f>
        <v>48</v>
      </c>
      <c r="H18" s="368"/>
      <c r="I18" s="376"/>
    </row>
    <row r="19" spans="1:9" ht="14.4" thickBot="1">
      <c r="A19" s="31">
        <v>11</v>
      </c>
      <c r="B19" s="217" t="s">
        <v>189</v>
      </c>
      <c r="C19" s="167" t="s">
        <v>328</v>
      </c>
      <c r="D19" s="167" t="s">
        <v>851</v>
      </c>
      <c r="E19" s="190" t="s">
        <v>9</v>
      </c>
      <c r="F19" s="193">
        <v>34018</v>
      </c>
      <c r="G19" s="191">
        <f>2024-1993</f>
        <v>31</v>
      </c>
      <c r="H19" s="365" t="s">
        <v>178</v>
      </c>
      <c r="I19" s="370"/>
    </row>
    <row r="20" spans="1:9" ht="14.4" thickBot="1">
      <c r="A20" s="31">
        <v>12</v>
      </c>
      <c r="B20" s="215" t="s">
        <v>942</v>
      </c>
      <c r="C20" s="194" t="s">
        <v>945</v>
      </c>
      <c r="D20" s="19"/>
      <c r="E20" s="30" t="s">
        <v>4</v>
      </c>
      <c r="F20" s="21" t="s">
        <v>943</v>
      </c>
      <c r="G20" s="20">
        <f>2024-1968</f>
        <v>56</v>
      </c>
      <c r="H20" s="342"/>
      <c r="I20" s="371"/>
    </row>
    <row r="21" spans="1:9" ht="14.4" thickBot="1">
      <c r="A21" s="31">
        <v>13</v>
      </c>
      <c r="B21" s="213" t="s">
        <v>944</v>
      </c>
      <c r="C21" s="195" t="s">
        <v>946</v>
      </c>
      <c r="D21" s="12"/>
      <c r="E21" s="14" t="s">
        <v>7</v>
      </c>
      <c r="F21" s="15" t="s">
        <v>947</v>
      </c>
      <c r="G21" s="25">
        <f>2024-1962</f>
        <v>62</v>
      </c>
      <c r="H21" s="343"/>
      <c r="I21" s="372"/>
    </row>
    <row r="22" spans="1:9">
      <c r="A22" s="31">
        <v>14</v>
      </c>
      <c r="B22" s="214" t="s">
        <v>190</v>
      </c>
      <c r="C22" s="16" t="s">
        <v>451</v>
      </c>
      <c r="D22" s="348" t="s">
        <v>852</v>
      </c>
      <c r="E22" s="192" t="s">
        <v>9</v>
      </c>
      <c r="F22" s="172">
        <v>31967</v>
      </c>
      <c r="G22" s="17">
        <f>2024-1987</f>
        <v>37</v>
      </c>
      <c r="H22" s="369" t="s">
        <v>180</v>
      </c>
      <c r="I22" s="373"/>
    </row>
    <row r="23" spans="1:9" ht="14.25" customHeight="1">
      <c r="A23" s="31">
        <v>15</v>
      </c>
      <c r="B23" s="215" t="s">
        <v>191</v>
      </c>
      <c r="C23" s="19" t="s">
        <v>467</v>
      </c>
      <c r="D23" s="346"/>
      <c r="E23" s="30" t="s">
        <v>5</v>
      </c>
      <c r="F23" s="21">
        <v>33850</v>
      </c>
      <c r="G23" s="20">
        <f>2024-1992</f>
        <v>32</v>
      </c>
      <c r="H23" s="332"/>
      <c r="I23" s="338"/>
    </row>
    <row r="24" spans="1:9" ht="14.25" customHeight="1">
      <c r="A24" s="31">
        <v>16</v>
      </c>
      <c r="B24" s="215" t="s">
        <v>259</v>
      </c>
      <c r="C24" s="19" t="s">
        <v>468</v>
      </c>
      <c r="D24" s="346"/>
      <c r="E24" s="30" t="s">
        <v>7</v>
      </c>
      <c r="F24" s="21">
        <v>22040</v>
      </c>
      <c r="G24" s="20">
        <f>2024-1960</f>
        <v>64</v>
      </c>
      <c r="H24" s="332"/>
      <c r="I24" s="338"/>
    </row>
    <row r="25" spans="1:9" ht="14.25" customHeight="1">
      <c r="A25" s="31">
        <v>17</v>
      </c>
      <c r="B25" s="215" t="s">
        <v>270</v>
      </c>
      <c r="C25" s="19" t="s">
        <v>457</v>
      </c>
      <c r="D25" s="346"/>
      <c r="E25" s="30" t="s">
        <v>4</v>
      </c>
      <c r="F25" s="21">
        <v>24619</v>
      </c>
      <c r="G25" s="20">
        <f>2024-1967</f>
        <v>57</v>
      </c>
      <c r="H25" s="332"/>
      <c r="I25" s="338"/>
    </row>
    <row r="26" spans="1:9" ht="15" customHeight="1" thickBot="1">
      <c r="A26" s="31">
        <v>18</v>
      </c>
      <c r="B26" s="216" t="s">
        <v>192</v>
      </c>
      <c r="C26" s="22" t="s">
        <v>464</v>
      </c>
      <c r="D26" s="349"/>
      <c r="E26" s="173" t="s">
        <v>6</v>
      </c>
      <c r="F26" s="24">
        <v>42873</v>
      </c>
      <c r="G26" s="23">
        <f>2024-2017</f>
        <v>7</v>
      </c>
      <c r="H26" s="368"/>
      <c r="I26" s="376"/>
    </row>
    <row r="27" spans="1:9">
      <c r="A27" s="31">
        <v>19</v>
      </c>
      <c r="B27" s="212" t="s">
        <v>193</v>
      </c>
      <c r="C27" s="6" t="s">
        <v>299</v>
      </c>
      <c r="D27" s="264" t="s">
        <v>23</v>
      </c>
      <c r="E27" s="9" t="s">
        <v>9</v>
      </c>
      <c r="F27" s="8">
        <v>30318</v>
      </c>
      <c r="G27" s="9">
        <f>2024-1983</f>
        <v>41</v>
      </c>
      <c r="H27" s="276" t="s">
        <v>180</v>
      </c>
      <c r="I27" s="337"/>
    </row>
    <row r="28" spans="1:9" ht="14.25" customHeight="1">
      <c r="A28" s="31">
        <v>20</v>
      </c>
      <c r="B28" s="215" t="s">
        <v>194</v>
      </c>
      <c r="C28" s="19" t="s">
        <v>334</v>
      </c>
      <c r="D28" s="265"/>
      <c r="E28" s="20" t="s">
        <v>5</v>
      </c>
      <c r="F28" s="21">
        <v>33741</v>
      </c>
      <c r="G28" s="20">
        <f>2024-1992</f>
        <v>32</v>
      </c>
      <c r="H28" s="332"/>
      <c r="I28" s="338"/>
    </row>
    <row r="29" spans="1:9" ht="14.25" customHeight="1">
      <c r="A29" s="31">
        <v>21</v>
      </c>
      <c r="B29" s="215" t="s">
        <v>195</v>
      </c>
      <c r="C29" s="19" t="s">
        <v>304</v>
      </c>
      <c r="D29" s="265"/>
      <c r="E29" s="20" t="s">
        <v>6</v>
      </c>
      <c r="F29" s="21">
        <v>41999</v>
      </c>
      <c r="G29" s="20">
        <f>2024-2014</f>
        <v>10</v>
      </c>
      <c r="H29" s="332"/>
      <c r="I29" s="338"/>
    </row>
    <row r="30" spans="1:9" ht="15" customHeight="1">
      <c r="A30" s="31">
        <v>22</v>
      </c>
      <c r="B30" s="215" t="s">
        <v>196</v>
      </c>
      <c r="C30" s="19" t="s">
        <v>284</v>
      </c>
      <c r="D30" s="265"/>
      <c r="E30" s="20" t="s">
        <v>4</v>
      </c>
      <c r="F30" s="21">
        <v>23743</v>
      </c>
      <c r="G30" s="20">
        <f>2024-1965</f>
        <v>59</v>
      </c>
      <c r="H30" s="332"/>
      <c r="I30" s="338"/>
    </row>
    <row r="31" spans="1:9" ht="15" customHeight="1" thickBot="1">
      <c r="A31" s="31">
        <v>23</v>
      </c>
      <c r="B31" s="213" t="s">
        <v>880</v>
      </c>
      <c r="C31" s="12" t="s">
        <v>881</v>
      </c>
      <c r="D31" s="266"/>
      <c r="E31" s="25" t="s">
        <v>8</v>
      </c>
      <c r="F31" s="15" t="s">
        <v>882</v>
      </c>
      <c r="G31" s="25">
        <f>2024-2023</f>
        <v>1</v>
      </c>
      <c r="H31" s="277"/>
      <c r="I31" s="339"/>
    </row>
    <row r="32" spans="1:9">
      <c r="A32" s="31">
        <v>24</v>
      </c>
      <c r="B32" s="214" t="s">
        <v>197</v>
      </c>
      <c r="C32" s="16" t="s">
        <v>296</v>
      </c>
      <c r="D32" s="348" t="s">
        <v>540</v>
      </c>
      <c r="E32" s="17" t="s">
        <v>9</v>
      </c>
      <c r="F32" s="172">
        <v>25215</v>
      </c>
      <c r="G32" s="17">
        <f>2024-1969</f>
        <v>55</v>
      </c>
      <c r="H32" s="369" t="s">
        <v>541</v>
      </c>
      <c r="I32" s="373"/>
    </row>
    <row r="33" spans="1:9" ht="14.25" customHeight="1">
      <c r="A33" s="31">
        <v>25</v>
      </c>
      <c r="B33" s="215" t="s">
        <v>198</v>
      </c>
      <c r="C33" s="19" t="s">
        <v>297</v>
      </c>
      <c r="D33" s="346"/>
      <c r="E33" s="20" t="s">
        <v>5</v>
      </c>
      <c r="F33" s="21">
        <v>27163</v>
      </c>
      <c r="G33" s="20">
        <f>2024-1974</f>
        <v>50</v>
      </c>
      <c r="H33" s="332"/>
      <c r="I33" s="338"/>
    </row>
    <row r="34" spans="1:9" ht="14.25" customHeight="1">
      <c r="A34" s="31">
        <v>26</v>
      </c>
      <c r="B34" s="215" t="s">
        <v>260</v>
      </c>
      <c r="C34" s="19" t="s">
        <v>298</v>
      </c>
      <c r="D34" s="346"/>
      <c r="E34" s="20" t="s">
        <v>4</v>
      </c>
      <c r="F34" s="21">
        <v>18268</v>
      </c>
      <c r="G34" s="20">
        <f>2024-1950</f>
        <v>74</v>
      </c>
      <c r="H34" s="332"/>
      <c r="I34" s="338"/>
    </row>
    <row r="35" spans="1:9" ht="14.25" customHeight="1">
      <c r="A35" s="31">
        <v>27</v>
      </c>
      <c r="B35" s="215" t="s">
        <v>261</v>
      </c>
      <c r="C35" s="19" t="s">
        <v>323</v>
      </c>
      <c r="D35" s="346"/>
      <c r="E35" s="20" t="s">
        <v>7</v>
      </c>
      <c r="F35" s="21">
        <v>15413</v>
      </c>
      <c r="G35" s="20">
        <f>2024-1942</f>
        <v>82</v>
      </c>
      <c r="H35" s="332"/>
      <c r="I35" s="338"/>
    </row>
    <row r="36" spans="1:9" ht="14.25" customHeight="1">
      <c r="A36" s="31">
        <v>28</v>
      </c>
      <c r="B36" s="215" t="s">
        <v>199</v>
      </c>
      <c r="C36" s="19" t="s">
        <v>403</v>
      </c>
      <c r="D36" s="346"/>
      <c r="E36" s="20" t="s">
        <v>8</v>
      </c>
      <c r="F36" s="21">
        <v>37059</v>
      </c>
      <c r="G36" s="20">
        <f>2024-2001</f>
        <v>23</v>
      </c>
      <c r="H36" s="332"/>
      <c r="I36" s="338"/>
    </row>
    <row r="37" spans="1:9" ht="15" customHeight="1" thickBot="1">
      <c r="A37" s="31">
        <v>29</v>
      </c>
      <c r="B37" s="213" t="s">
        <v>200</v>
      </c>
      <c r="C37" s="12" t="s">
        <v>291</v>
      </c>
      <c r="D37" s="347"/>
      <c r="E37" s="25" t="s">
        <v>6</v>
      </c>
      <c r="F37" s="15">
        <v>37727</v>
      </c>
      <c r="G37" s="25">
        <f>2024-2003</f>
        <v>21</v>
      </c>
      <c r="H37" s="277"/>
      <c r="I37" s="339"/>
    </row>
    <row r="38" spans="1:9">
      <c r="A38" s="31">
        <v>30</v>
      </c>
      <c r="B38" s="212" t="s">
        <v>201</v>
      </c>
      <c r="C38" s="6" t="s">
        <v>388</v>
      </c>
      <c r="D38" s="311" t="s">
        <v>546</v>
      </c>
      <c r="E38" s="9" t="s">
        <v>9</v>
      </c>
      <c r="F38" s="8">
        <v>33695</v>
      </c>
      <c r="G38" s="9">
        <f>2024-1992</f>
        <v>32</v>
      </c>
      <c r="H38" s="276" t="s">
        <v>178</v>
      </c>
      <c r="I38" s="337"/>
    </row>
    <row r="39" spans="1:9" ht="14.25" customHeight="1">
      <c r="A39" s="31">
        <v>31</v>
      </c>
      <c r="B39" s="215" t="s">
        <v>202</v>
      </c>
      <c r="C39" s="19" t="s">
        <v>289</v>
      </c>
      <c r="D39" s="346"/>
      <c r="E39" s="20" t="s">
        <v>11</v>
      </c>
      <c r="F39" s="21">
        <v>30650</v>
      </c>
      <c r="G39" s="20">
        <f>2024-1983</f>
        <v>41</v>
      </c>
      <c r="H39" s="332"/>
      <c r="I39" s="338"/>
    </row>
    <row r="40" spans="1:9" ht="14.25" customHeight="1">
      <c r="A40" s="31">
        <v>32</v>
      </c>
      <c r="B40" s="215" t="s">
        <v>203</v>
      </c>
      <c r="C40" s="19" t="s">
        <v>389</v>
      </c>
      <c r="D40" s="346"/>
      <c r="E40" s="30" t="s">
        <v>7</v>
      </c>
      <c r="F40" s="21">
        <v>24412</v>
      </c>
      <c r="G40" s="20">
        <f>2024-1966</f>
        <v>58</v>
      </c>
      <c r="H40" s="332"/>
      <c r="I40" s="338"/>
    </row>
    <row r="41" spans="1:9" ht="15" customHeight="1">
      <c r="A41" s="31">
        <v>33</v>
      </c>
      <c r="B41" s="215" t="s">
        <v>204</v>
      </c>
      <c r="C41" s="19" t="s">
        <v>290</v>
      </c>
      <c r="D41" s="346"/>
      <c r="E41" s="20" t="s">
        <v>4</v>
      </c>
      <c r="F41" s="21">
        <v>27395</v>
      </c>
      <c r="G41" s="20">
        <f>2024-1975</f>
        <v>49</v>
      </c>
      <c r="H41" s="332"/>
      <c r="I41" s="338"/>
    </row>
    <row r="42" spans="1:9" ht="15" customHeight="1" thickBot="1">
      <c r="A42" s="31">
        <v>34</v>
      </c>
      <c r="B42" s="213" t="s">
        <v>538</v>
      </c>
      <c r="C42" s="12" t="s">
        <v>539</v>
      </c>
      <c r="D42" s="347"/>
      <c r="E42" s="25" t="s">
        <v>8</v>
      </c>
      <c r="F42" s="51">
        <v>44820</v>
      </c>
      <c r="G42" s="45">
        <f>2024-2022</f>
        <v>2</v>
      </c>
      <c r="H42" s="277"/>
      <c r="I42" s="339"/>
    </row>
    <row r="43" spans="1:9">
      <c r="A43" s="31">
        <v>35</v>
      </c>
      <c r="B43" s="212" t="s">
        <v>205</v>
      </c>
      <c r="C43" s="6" t="s">
        <v>434</v>
      </c>
      <c r="D43" s="311" t="s">
        <v>853</v>
      </c>
      <c r="E43" s="9" t="s">
        <v>9</v>
      </c>
      <c r="F43" s="8">
        <v>24290</v>
      </c>
      <c r="G43" s="9">
        <f>2024-1966</f>
        <v>58</v>
      </c>
      <c r="H43" s="276" t="s">
        <v>177</v>
      </c>
      <c r="I43" s="337"/>
    </row>
    <row r="44" spans="1:9" ht="14.25" customHeight="1">
      <c r="A44" s="31">
        <v>36</v>
      </c>
      <c r="B44" s="215" t="s">
        <v>206</v>
      </c>
      <c r="C44" s="19" t="s">
        <v>482</v>
      </c>
      <c r="D44" s="346"/>
      <c r="E44" s="20" t="s">
        <v>5</v>
      </c>
      <c r="F44" s="21">
        <v>25943</v>
      </c>
      <c r="G44" s="20">
        <f>2024-1971</f>
        <v>53</v>
      </c>
      <c r="H44" s="332"/>
      <c r="I44" s="338"/>
    </row>
    <row r="45" spans="1:9" ht="15" customHeight="1" thickBot="1">
      <c r="A45" s="31">
        <v>37</v>
      </c>
      <c r="B45" s="213" t="s">
        <v>207</v>
      </c>
      <c r="C45" s="12" t="s">
        <v>474</v>
      </c>
      <c r="D45" s="347"/>
      <c r="E45" s="25" t="s">
        <v>6</v>
      </c>
      <c r="F45" s="15">
        <v>35829</v>
      </c>
      <c r="G45" s="25">
        <f>2024-1998</f>
        <v>26</v>
      </c>
      <c r="H45" s="277"/>
      <c r="I45" s="339"/>
    </row>
    <row r="46" spans="1:9">
      <c r="A46" s="31">
        <v>38</v>
      </c>
      <c r="B46" s="212" t="s">
        <v>208</v>
      </c>
      <c r="C46" s="6" t="s">
        <v>292</v>
      </c>
      <c r="D46" s="311" t="s">
        <v>24</v>
      </c>
      <c r="E46" s="9" t="s">
        <v>9</v>
      </c>
      <c r="F46" s="8">
        <v>26488</v>
      </c>
      <c r="G46" s="9">
        <f>2024-1972</f>
        <v>52</v>
      </c>
      <c r="H46" s="276" t="s">
        <v>180</v>
      </c>
      <c r="I46" s="337"/>
    </row>
    <row r="47" spans="1:9" ht="14.25" customHeight="1">
      <c r="A47" s="31">
        <v>39</v>
      </c>
      <c r="B47" s="215" t="s">
        <v>209</v>
      </c>
      <c r="C47" s="19" t="s">
        <v>293</v>
      </c>
      <c r="D47" s="346"/>
      <c r="E47" s="20" t="s">
        <v>5</v>
      </c>
      <c r="F47" s="21">
        <v>30987</v>
      </c>
      <c r="G47" s="20">
        <f>2024-1984</f>
        <v>40</v>
      </c>
      <c r="H47" s="332"/>
      <c r="I47" s="338"/>
    </row>
    <row r="48" spans="1:9" ht="14.25" customHeight="1">
      <c r="A48" s="31">
        <v>40</v>
      </c>
      <c r="B48" s="215" t="s">
        <v>210</v>
      </c>
      <c r="C48" s="19" t="s">
        <v>294</v>
      </c>
      <c r="D48" s="346"/>
      <c r="E48" s="20" t="s">
        <v>8</v>
      </c>
      <c r="F48" s="21">
        <v>41773</v>
      </c>
      <c r="G48" s="20">
        <f>2024-2014</f>
        <v>10</v>
      </c>
      <c r="H48" s="332"/>
      <c r="I48" s="338"/>
    </row>
    <row r="49" spans="1:9" ht="15" customHeight="1" thickBot="1">
      <c r="A49" s="31">
        <v>41</v>
      </c>
      <c r="B49" s="213" t="s">
        <v>211</v>
      </c>
      <c r="C49" s="12" t="s">
        <v>295</v>
      </c>
      <c r="D49" s="347"/>
      <c r="E49" s="14" t="s">
        <v>4</v>
      </c>
      <c r="F49" s="15">
        <v>18752</v>
      </c>
      <c r="G49" s="25">
        <f>2024-1951</f>
        <v>73</v>
      </c>
      <c r="H49" s="277"/>
      <c r="I49" s="339"/>
    </row>
    <row r="50" spans="1:9">
      <c r="A50" s="31">
        <v>42</v>
      </c>
      <c r="B50" s="212" t="s">
        <v>212</v>
      </c>
      <c r="C50" s="6" t="s">
        <v>404</v>
      </c>
      <c r="D50" s="311" t="s">
        <v>545</v>
      </c>
      <c r="E50" s="9" t="s">
        <v>9</v>
      </c>
      <c r="F50" s="8">
        <v>31928</v>
      </c>
      <c r="G50" s="9">
        <f>2024-1987</f>
        <v>37</v>
      </c>
      <c r="H50" s="264" t="s">
        <v>179</v>
      </c>
      <c r="I50" s="260"/>
    </row>
    <row r="51" spans="1:9" ht="14.25" customHeight="1">
      <c r="A51" s="31">
        <v>43</v>
      </c>
      <c r="B51" s="215" t="s">
        <v>213</v>
      </c>
      <c r="C51" s="19" t="s">
        <v>365</v>
      </c>
      <c r="D51" s="346"/>
      <c r="E51" s="20" t="s">
        <v>6</v>
      </c>
      <c r="F51" s="21">
        <v>42993</v>
      </c>
      <c r="G51" s="20">
        <f>2024-2017</f>
        <v>7</v>
      </c>
      <c r="H51" s="265"/>
      <c r="I51" s="261"/>
    </row>
    <row r="52" spans="1:9" ht="14.25" customHeight="1">
      <c r="A52" s="31">
        <v>44</v>
      </c>
      <c r="B52" s="215" t="s">
        <v>214</v>
      </c>
      <c r="C52" s="19" t="s">
        <v>364</v>
      </c>
      <c r="D52" s="346"/>
      <c r="E52" s="20" t="s">
        <v>6</v>
      </c>
      <c r="F52" s="21">
        <v>41606</v>
      </c>
      <c r="G52" s="20">
        <f>2024-2013</f>
        <v>11</v>
      </c>
      <c r="H52" s="265"/>
      <c r="I52" s="261"/>
    </row>
    <row r="53" spans="1:9" ht="15" customHeight="1" thickBot="1">
      <c r="A53" s="31">
        <v>45</v>
      </c>
      <c r="B53" s="213" t="s">
        <v>262</v>
      </c>
      <c r="C53" s="12" t="s">
        <v>363</v>
      </c>
      <c r="D53" s="347"/>
      <c r="E53" s="25" t="s">
        <v>4</v>
      </c>
      <c r="F53" s="15">
        <v>23939</v>
      </c>
      <c r="G53" s="25">
        <f>2024-1965</f>
        <v>59</v>
      </c>
      <c r="H53" s="266"/>
      <c r="I53" s="262"/>
    </row>
    <row r="54" spans="1:9" ht="14.4" thickBot="1">
      <c r="A54" s="31">
        <v>46</v>
      </c>
      <c r="B54" s="218" t="s">
        <v>215</v>
      </c>
      <c r="C54" s="26" t="s">
        <v>450</v>
      </c>
      <c r="D54" s="26" t="s">
        <v>25</v>
      </c>
      <c r="E54" s="29" t="s">
        <v>9</v>
      </c>
      <c r="F54" s="28">
        <v>32957</v>
      </c>
      <c r="G54" s="29">
        <f>2024-1990</f>
        <v>34</v>
      </c>
      <c r="H54" s="29" t="s">
        <v>178</v>
      </c>
      <c r="I54" s="128"/>
    </row>
    <row r="55" spans="1:9">
      <c r="A55" s="31">
        <v>47</v>
      </c>
      <c r="B55" s="212" t="s">
        <v>216</v>
      </c>
      <c r="C55" s="6" t="s">
        <v>452</v>
      </c>
      <c r="D55" s="311" t="s">
        <v>854</v>
      </c>
      <c r="E55" s="9" t="s">
        <v>9</v>
      </c>
      <c r="F55" s="8">
        <v>26059</v>
      </c>
      <c r="G55" s="9">
        <f>2024-1971</f>
        <v>53</v>
      </c>
      <c r="H55" s="276" t="s">
        <v>177</v>
      </c>
      <c r="I55" s="337" t="s">
        <v>497</v>
      </c>
    </row>
    <row r="56" spans="1:9" ht="14.25" customHeight="1">
      <c r="A56" s="31">
        <v>48</v>
      </c>
      <c r="B56" s="215" t="s">
        <v>217</v>
      </c>
      <c r="C56" s="19" t="s">
        <v>475</v>
      </c>
      <c r="D56" s="346"/>
      <c r="E56" s="20" t="s">
        <v>5</v>
      </c>
      <c r="F56" s="21">
        <v>28565</v>
      </c>
      <c r="G56" s="20">
        <f>2024-1978</f>
        <v>46</v>
      </c>
      <c r="H56" s="332"/>
      <c r="I56" s="338"/>
    </row>
    <row r="57" spans="1:9" ht="14.25" customHeight="1">
      <c r="A57" s="31">
        <v>49</v>
      </c>
      <c r="B57" s="215" t="s">
        <v>218</v>
      </c>
      <c r="C57" s="19" t="s">
        <v>340</v>
      </c>
      <c r="D57" s="346"/>
      <c r="E57" s="20" t="s">
        <v>6</v>
      </c>
      <c r="F57" s="21">
        <v>36588</v>
      </c>
      <c r="G57" s="20">
        <f>2024-2000</f>
        <v>24</v>
      </c>
      <c r="H57" s="332"/>
      <c r="I57" s="338"/>
    </row>
    <row r="58" spans="1:9" ht="15" customHeight="1" thickBot="1">
      <c r="A58" s="31">
        <v>50</v>
      </c>
      <c r="B58" s="213" t="s">
        <v>219</v>
      </c>
      <c r="C58" s="12" t="s">
        <v>341</v>
      </c>
      <c r="D58" s="347"/>
      <c r="E58" s="25" t="s">
        <v>8</v>
      </c>
      <c r="F58" s="15">
        <v>37895</v>
      </c>
      <c r="G58" s="25">
        <f>2024-2003</f>
        <v>21</v>
      </c>
      <c r="H58" s="277"/>
      <c r="I58" s="339"/>
    </row>
    <row r="59" spans="1:9">
      <c r="A59" s="31">
        <v>51</v>
      </c>
      <c r="B59" s="212" t="s">
        <v>220</v>
      </c>
      <c r="C59" s="6" t="s">
        <v>479</v>
      </c>
      <c r="D59" s="311" t="s">
        <v>20</v>
      </c>
      <c r="E59" s="9" t="s">
        <v>9</v>
      </c>
      <c r="F59" s="8">
        <v>23688</v>
      </c>
      <c r="G59" s="9">
        <f>2024-1964</f>
        <v>60</v>
      </c>
      <c r="H59" s="276" t="s">
        <v>177</v>
      </c>
      <c r="I59" s="337"/>
    </row>
    <row r="60" spans="1:9" ht="14.25" customHeight="1">
      <c r="A60" s="31">
        <v>52</v>
      </c>
      <c r="B60" s="215" t="s">
        <v>222</v>
      </c>
      <c r="C60" s="19" t="s">
        <v>480</v>
      </c>
      <c r="D60" s="346"/>
      <c r="E60" s="20" t="s">
        <v>5</v>
      </c>
      <c r="F60" s="21">
        <v>24608</v>
      </c>
      <c r="G60" s="20">
        <f>2024-1967</f>
        <v>57</v>
      </c>
      <c r="H60" s="332"/>
      <c r="I60" s="338"/>
    </row>
    <row r="61" spans="1:9" ht="14.25" customHeight="1">
      <c r="A61" s="31">
        <v>53</v>
      </c>
      <c r="B61" s="215" t="s">
        <v>263</v>
      </c>
      <c r="C61" s="19" t="s">
        <v>491</v>
      </c>
      <c r="D61" s="346"/>
      <c r="E61" s="20" t="s">
        <v>8</v>
      </c>
      <c r="F61" s="21">
        <v>33693</v>
      </c>
      <c r="G61" s="20">
        <f>2024-1992</f>
        <v>32</v>
      </c>
      <c r="H61" s="332"/>
      <c r="I61" s="338"/>
    </row>
    <row r="62" spans="1:9" ht="15" customHeight="1" thickBot="1">
      <c r="A62" s="31">
        <v>54</v>
      </c>
      <c r="B62" s="213" t="s">
        <v>221</v>
      </c>
      <c r="C62" s="12" t="s">
        <v>481</v>
      </c>
      <c r="D62" s="347"/>
      <c r="E62" s="25" t="s">
        <v>8</v>
      </c>
      <c r="F62" s="15">
        <v>37456</v>
      </c>
      <c r="G62" s="25">
        <f>2024-2002</f>
        <v>22</v>
      </c>
      <c r="H62" s="277"/>
      <c r="I62" s="339"/>
    </row>
    <row r="63" spans="1:9">
      <c r="A63" s="31">
        <v>55</v>
      </c>
      <c r="B63" s="212" t="s">
        <v>274</v>
      </c>
      <c r="C63" s="6" t="s">
        <v>447</v>
      </c>
      <c r="D63" s="311" t="s">
        <v>544</v>
      </c>
      <c r="E63" s="9" t="s">
        <v>9</v>
      </c>
      <c r="F63" s="8">
        <v>32715</v>
      </c>
      <c r="G63" s="9">
        <f>2024-1989</f>
        <v>35</v>
      </c>
      <c r="H63" s="276" t="s">
        <v>179</v>
      </c>
      <c r="I63" s="337"/>
    </row>
    <row r="64" spans="1:9">
      <c r="A64" s="31">
        <v>56</v>
      </c>
      <c r="B64" s="215" t="s">
        <v>566</v>
      </c>
      <c r="C64" s="19" t="s">
        <v>589</v>
      </c>
      <c r="D64" s="346"/>
      <c r="E64" s="44" t="s">
        <v>6</v>
      </c>
      <c r="F64" s="1">
        <v>44843</v>
      </c>
      <c r="G64" s="44">
        <f>2024-2022</f>
        <v>2</v>
      </c>
      <c r="H64" s="332"/>
      <c r="I64" s="338"/>
    </row>
    <row r="65" spans="1:9" ht="14.25" customHeight="1">
      <c r="A65" s="31">
        <v>57</v>
      </c>
      <c r="B65" s="215" t="s">
        <v>225</v>
      </c>
      <c r="C65" s="19" t="s">
        <v>312</v>
      </c>
      <c r="D65" s="346"/>
      <c r="E65" s="20" t="s">
        <v>7</v>
      </c>
      <c r="F65" s="21">
        <v>18994</v>
      </c>
      <c r="G65" s="20">
        <f>2024-1952</f>
        <v>72</v>
      </c>
      <c r="H65" s="332"/>
      <c r="I65" s="338"/>
    </row>
    <row r="66" spans="1:9" ht="14.25" customHeight="1">
      <c r="A66" s="31">
        <v>58</v>
      </c>
      <c r="B66" s="215" t="s">
        <v>264</v>
      </c>
      <c r="C66" s="19" t="s">
        <v>327</v>
      </c>
      <c r="D66" s="346"/>
      <c r="E66" s="20" t="s">
        <v>4</v>
      </c>
      <c r="F66" s="21">
        <v>24473</v>
      </c>
      <c r="G66" s="20">
        <f>2024-1967</f>
        <v>57</v>
      </c>
      <c r="H66" s="332"/>
      <c r="I66" s="338"/>
    </row>
    <row r="67" spans="1:9" ht="15.75" customHeight="1" thickBot="1">
      <c r="A67" s="31">
        <v>59</v>
      </c>
      <c r="B67" s="213" t="s">
        <v>226</v>
      </c>
      <c r="C67" s="12" t="s">
        <v>337</v>
      </c>
      <c r="D67" s="347"/>
      <c r="E67" s="25" t="s">
        <v>5</v>
      </c>
      <c r="F67" s="15">
        <v>34450</v>
      </c>
      <c r="G67" s="25">
        <f>2024-1994</f>
        <v>30</v>
      </c>
      <c r="H67" s="277"/>
      <c r="I67" s="339"/>
    </row>
    <row r="68" spans="1:9">
      <c r="A68" s="31">
        <v>60</v>
      </c>
      <c r="B68" s="212" t="s">
        <v>265</v>
      </c>
      <c r="C68" s="6" t="s">
        <v>356</v>
      </c>
      <c r="D68" s="311" t="s">
        <v>23</v>
      </c>
      <c r="E68" s="9" t="s">
        <v>9</v>
      </c>
      <c r="F68" s="8">
        <v>31214</v>
      </c>
      <c r="G68" s="9">
        <f>2024-1985</f>
        <v>39</v>
      </c>
      <c r="H68" s="276" t="s">
        <v>180</v>
      </c>
      <c r="I68" s="337"/>
    </row>
    <row r="69" spans="1:9" ht="14.25" customHeight="1">
      <c r="A69" s="31">
        <v>61</v>
      </c>
      <c r="B69" s="219" t="s">
        <v>582</v>
      </c>
      <c r="C69" s="19" t="s">
        <v>473</v>
      </c>
      <c r="D69" s="346"/>
      <c r="E69" s="20" t="s">
        <v>5</v>
      </c>
      <c r="F69" s="21">
        <v>35997</v>
      </c>
      <c r="G69" s="20">
        <f>2024-1998</f>
        <v>26</v>
      </c>
      <c r="H69" s="332"/>
      <c r="I69" s="338"/>
    </row>
    <row r="70" spans="1:9" ht="14.25" customHeight="1">
      <c r="A70" s="31">
        <v>62</v>
      </c>
      <c r="B70" s="215" t="s">
        <v>266</v>
      </c>
      <c r="C70" s="19" t="s">
        <v>354</v>
      </c>
      <c r="D70" s="346"/>
      <c r="E70" s="20" t="s">
        <v>7</v>
      </c>
      <c r="F70" s="21">
        <v>22156</v>
      </c>
      <c r="G70" s="20">
        <f>2024-1960</f>
        <v>64</v>
      </c>
      <c r="H70" s="332"/>
      <c r="I70" s="338"/>
    </row>
    <row r="71" spans="1:9" ht="15" customHeight="1" thickBot="1">
      <c r="A71" s="31">
        <v>63</v>
      </c>
      <c r="B71" s="220" t="s">
        <v>583</v>
      </c>
      <c r="C71" s="12" t="s">
        <v>446</v>
      </c>
      <c r="D71" s="347"/>
      <c r="E71" s="25" t="s">
        <v>4</v>
      </c>
      <c r="F71" s="15">
        <v>19360</v>
      </c>
      <c r="G71" s="25">
        <f>2024-1953</f>
        <v>71</v>
      </c>
      <c r="H71" s="277"/>
      <c r="I71" s="339"/>
    </row>
    <row r="72" spans="1:9">
      <c r="A72" s="31">
        <v>64</v>
      </c>
      <c r="B72" s="212" t="s">
        <v>227</v>
      </c>
      <c r="C72" s="129" t="s">
        <v>477</v>
      </c>
      <c r="D72" s="311" t="s">
        <v>18</v>
      </c>
      <c r="E72" s="9" t="s">
        <v>9</v>
      </c>
      <c r="F72" s="8">
        <v>26924</v>
      </c>
      <c r="G72" s="9">
        <f>2024-1973</f>
        <v>51</v>
      </c>
      <c r="H72" s="276" t="s">
        <v>176</v>
      </c>
      <c r="I72" s="337"/>
    </row>
    <row r="73" spans="1:9" ht="15" customHeight="1" thickBot="1">
      <c r="A73" s="31">
        <v>65</v>
      </c>
      <c r="B73" s="213" t="s">
        <v>228</v>
      </c>
      <c r="C73" s="41" t="s">
        <v>478</v>
      </c>
      <c r="D73" s="347"/>
      <c r="E73" s="25" t="s">
        <v>6</v>
      </c>
      <c r="F73" s="15">
        <v>39300</v>
      </c>
      <c r="G73" s="25">
        <f>2024-2007</f>
        <v>17</v>
      </c>
      <c r="H73" s="277"/>
      <c r="I73" s="339"/>
    </row>
    <row r="74" spans="1:9">
      <c r="A74" s="31">
        <v>66</v>
      </c>
      <c r="B74" s="212" t="s">
        <v>229</v>
      </c>
      <c r="C74" s="6" t="s">
        <v>381</v>
      </c>
      <c r="D74" s="311" t="s">
        <v>27</v>
      </c>
      <c r="E74" s="9" t="s">
        <v>9</v>
      </c>
      <c r="F74" s="8">
        <v>30834</v>
      </c>
      <c r="G74" s="9">
        <f>2024-1984</f>
        <v>40</v>
      </c>
      <c r="H74" s="276" t="s">
        <v>178</v>
      </c>
      <c r="I74" s="337"/>
    </row>
    <row r="75" spans="1:9" ht="14.25" customHeight="1">
      <c r="A75" s="31">
        <v>67</v>
      </c>
      <c r="B75" s="215" t="s">
        <v>230</v>
      </c>
      <c r="C75" s="19" t="s">
        <v>379</v>
      </c>
      <c r="D75" s="346"/>
      <c r="E75" s="20" t="s">
        <v>7</v>
      </c>
      <c r="F75" s="21">
        <v>21736</v>
      </c>
      <c r="G75" s="20">
        <f>2024-1959</f>
        <v>65</v>
      </c>
      <c r="H75" s="332"/>
      <c r="I75" s="338"/>
    </row>
    <row r="76" spans="1:9" ht="14.25" customHeight="1">
      <c r="A76" s="31">
        <v>68</v>
      </c>
      <c r="B76" s="215" t="s">
        <v>231</v>
      </c>
      <c r="C76" s="19" t="s">
        <v>305</v>
      </c>
      <c r="D76" s="346"/>
      <c r="E76" s="20" t="s">
        <v>4</v>
      </c>
      <c r="F76" s="21">
        <v>23592</v>
      </c>
      <c r="G76" s="20">
        <f>2024-1964</f>
        <v>60</v>
      </c>
      <c r="H76" s="332"/>
      <c r="I76" s="338"/>
    </row>
    <row r="77" spans="1:9" ht="14.25" customHeight="1">
      <c r="A77" s="31">
        <v>69</v>
      </c>
      <c r="B77" s="215" t="s">
        <v>232</v>
      </c>
      <c r="C77" s="19" t="s">
        <v>378</v>
      </c>
      <c r="D77" s="346"/>
      <c r="E77" s="20" t="s">
        <v>5</v>
      </c>
      <c r="F77" s="21">
        <v>33044</v>
      </c>
      <c r="G77" s="20">
        <f>2024-1990</f>
        <v>34</v>
      </c>
      <c r="H77" s="332"/>
      <c r="I77" s="338"/>
    </row>
    <row r="78" spans="1:9" ht="15" customHeight="1" thickBot="1">
      <c r="A78" s="31">
        <v>70</v>
      </c>
      <c r="B78" s="213" t="s">
        <v>233</v>
      </c>
      <c r="C78" s="12" t="s">
        <v>383</v>
      </c>
      <c r="D78" s="347"/>
      <c r="E78" s="25" t="s">
        <v>6</v>
      </c>
      <c r="F78" s="15">
        <v>43384</v>
      </c>
      <c r="G78" s="25">
        <f>2024-2018</f>
        <v>6</v>
      </c>
      <c r="H78" s="277"/>
      <c r="I78" s="339"/>
    </row>
    <row r="79" spans="1:9">
      <c r="A79" s="31">
        <v>71</v>
      </c>
      <c r="B79" s="212" t="s">
        <v>234</v>
      </c>
      <c r="C79" s="6" t="s">
        <v>395</v>
      </c>
      <c r="D79" s="311" t="s">
        <v>27</v>
      </c>
      <c r="E79" s="9" t="s">
        <v>9</v>
      </c>
      <c r="F79" s="8">
        <v>23894</v>
      </c>
      <c r="G79" s="9">
        <f>2024-1965</f>
        <v>59</v>
      </c>
      <c r="H79" s="276" t="s">
        <v>178</v>
      </c>
      <c r="I79" s="337"/>
    </row>
    <row r="80" spans="1:9" ht="14.25" customHeight="1">
      <c r="A80" s="31">
        <v>72</v>
      </c>
      <c r="B80" s="215" t="s">
        <v>235</v>
      </c>
      <c r="C80" s="19" t="s">
        <v>368</v>
      </c>
      <c r="D80" s="346"/>
      <c r="E80" s="20" t="s">
        <v>5</v>
      </c>
      <c r="F80" s="21">
        <v>27468</v>
      </c>
      <c r="G80" s="20">
        <f>2024-1975</f>
        <v>49</v>
      </c>
      <c r="H80" s="332"/>
      <c r="I80" s="338"/>
    </row>
    <row r="81" spans="1:9" ht="14.25" customHeight="1">
      <c r="A81" s="31">
        <v>73</v>
      </c>
      <c r="B81" s="215" t="s">
        <v>236</v>
      </c>
      <c r="C81" s="19" t="s">
        <v>370</v>
      </c>
      <c r="D81" s="346"/>
      <c r="E81" s="20" t="s">
        <v>8</v>
      </c>
      <c r="F81" s="21">
        <v>35951</v>
      </c>
      <c r="G81" s="20">
        <f>2024-1998</f>
        <v>26</v>
      </c>
      <c r="H81" s="332"/>
      <c r="I81" s="338"/>
    </row>
    <row r="82" spans="1:9" ht="15" customHeight="1" thickBot="1">
      <c r="A82" s="31">
        <v>74</v>
      </c>
      <c r="B82" s="213" t="s">
        <v>237</v>
      </c>
      <c r="C82" s="12" t="s">
        <v>369</v>
      </c>
      <c r="D82" s="347"/>
      <c r="E82" s="25" t="s">
        <v>6</v>
      </c>
      <c r="F82" s="15">
        <v>36647</v>
      </c>
      <c r="G82" s="25">
        <f>2024-2000</f>
        <v>24</v>
      </c>
      <c r="H82" s="277"/>
      <c r="I82" s="339"/>
    </row>
    <row r="83" spans="1:9">
      <c r="A83" s="31">
        <v>75</v>
      </c>
      <c r="B83" s="212" t="s">
        <v>238</v>
      </c>
      <c r="C83" s="6" t="s">
        <v>402</v>
      </c>
      <c r="D83" s="311" t="s">
        <v>855</v>
      </c>
      <c r="E83" s="32" t="s">
        <v>9</v>
      </c>
      <c r="F83" s="8">
        <v>32914</v>
      </c>
      <c r="G83" s="32">
        <f>2024-1990</f>
        <v>34</v>
      </c>
      <c r="H83" s="264" t="s">
        <v>179</v>
      </c>
      <c r="I83" s="260"/>
    </row>
    <row r="84" spans="1:9" ht="15" customHeight="1">
      <c r="A84" s="31">
        <v>76</v>
      </c>
      <c r="B84" s="219" t="s">
        <v>573</v>
      </c>
      <c r="C84" s="19" t="s">
        <v>592</v>
      </c>
      <c r="D84" s="346"/>
      <c r="E84" s="44" t="s">
        <v>4</v>
      </c>
      <c r="F84" s="1">
        <v>23377</v>
      </c>
      <c r="G84" s="44">
        <f>2024-1964</f>
        <v>60</v>
      </c>
      <c r="H84" s="265"/>
      <c r="I84" s="261"/>
    </row>
    <row r="85" spans="1:9" ht="15.75" customHeight="1" thickBot="1">
      <c r="A85" s="31">
        <v>77</v>
      </c>
      <c r="B85" s="220" t="s">
        <v>572</v>
      </c>
      <c r="C85" s="12" t="s">
        <v>593</v>
      </c>
      <c r="D85" s="347"/>
      <c r="E85" s="45" t="s">
        <v>7</v>
      </c>
      <c r="F85" s="51">
        <v>23163</v>
      </c>
      <c r="G85" s="45">
        <f>2024-1963</f>
        <v>61</v>
      </c>
      <c r="H85" s="266"/>
      <c r="I85" s="262"/>
    </row>
    <row r="86" spans="1:9">
      <c r="A86" s="31">
        <v>78</v>
      </c>
      <c r="B86" s="212" t="s">
        <v>267</v>
      </c>
      <c r="C86" s="6" t="s">
        <v>441</v>
      </c>
      <c r="D86" s="311" t="s">
        <v>856</v>
      </c>
      <c r="E86" s="9" t="s">
        <v>9</v>
      </c>
      <c r="F86" s="8">
        <v>29318</v>
      </c>
      <c r="G86" s="9">
        <f>2024-1980</f>
        <v>44</v>
      </c>
      <c r="H86" s="276" t="s">
        <v>177</v>
      </c>
      <c r="I86" s="337"/>
    </row>
    <row r="87" spans="1:9" ht="15" customHeight="1">
      <c r="A87" s="31">
        <v>79</v>
      </c>
      <c r="B87" s="215" t="s">
        <v>51</v>
      </c>
      <c r="C87" s="19" t="s">
        <v>420</v>
      </c>
      <c r="D87" s="346"/>
      <c r="E87" s="20" t="s">
        <v>46</v>
      </c>
      <c r="F87" s="21">
        <v>31438</v>
      </c>
      <c r="G87" s="20">
        <f>2024-1986</f>
        <v>38</v>
      </c>
      <c r="H87" s="332"/>
      <c r="I87" s="338"/>
    </row>
    <row r="88" spans="1:9" ht="15" customHeight="1">
      <c r="A88" s="31">
        <v>80</v>
      </c>
      <c r="B88" s="215" t="s">
        <v>52</v>
      </c>
      <c r="C88" s="19" t="s">
        <v>448</v>
      </c>
      <c r="D88" s="346"/>
      <c r="E88" s="20" t="s">
        <v>48</v>
      </c>
      <c r="F88" s="21">
        <v>41483</v>
      </c>
      <c r="G88" s="20">
        <f>2024-2013</f>
        <v>11</v>
      </c>
      <c r="H88" s="332"/>
      <c r="I88" s="338"/>
    </row>
    <row r="89" spans="1:9" ht="15" customHeight="1" thickBot="1">
      <c r="A89" s="31">
        <v>81</v>
      </c>
      <c r="B89" s="215" t="s">
        <v>53</v>
      </c>
      <c r="C89" s="19" t="s">
        <v>424</v>
      </c>
      <c r="D89" s="346"/>
      <c r="E89" s="20" t="s">
        <v>40</v>
      </c>
      <c r="F89" s="21">
        <v>17689</v>
      </c>
      <c r="G89" s="20">
        <f>2024-1948</f>
        <v>76</v>
      </c>
      <c r="H89" s="332"/>
      <c r="I89" s="338"/>
    </row>
    <row r="90" spans="1:9">
      <c r="A90" s="31">
        <v>82</v>
      </c>
      <c r="B90" s="212" t="s">
        <v>33</v>
      </c>
      <c r="C90" s="6" t="s">
        <v>421</v>
      </c>
      <c r="D90" s="311" t="s">
        <v>241</v>
      </c>
      <c r="E90" s="32" t="s">
        <v>39</v>
      </c>
      <c r="F90" s="8">
        <v>34201</v>
      </c>
      <c r="G90" s="32">
        <f>2024-1993</f>
        <v>31</v>
      </c>
      <c r="H90" s="276" t="s">
        <v>181</v>
      </c>
      <c r="I90" s="337"/>
    </row>
    <row r="91" spans="1:9" ht="15" customHeight="1">
      <c r="A91" s="31">
        <v>83</v>
      </c>
      <c r="B91" s="219" t="s">
        <v>580</v>
      </c>
      <c r="C91" s="19" t="s">
        <v>362</v>
      </c>
      <c r="D91" s="346"/>
      <c r="E91" s="20" t="s">
        <v>40</v>
      </c>
      <c r="F91" s="21">
        <v>22849</v>
      </c>
      <c r="G91" s="20">
        <f>2024-1962</f>
        <v>62</v>
      </c>
      <c r="H91" s="332"/>
      <c r="I91" s="338"/>
    </row>
    <row r="92" spans="1:9" ht="15.75" customHeight="1" thickBot="1">
      <c r="A92" s="31">
        <v>84</v>
      </c>
      <c r="B92" s="220" t="s">
        <v>581</v>
      </c>
      <c r="C92" s="12" t="s">
        <v>324</v>
      </c>
      <c r="D92" s="347"/>
      <c r="E92" s="25" t="s">
        <v>41</v>
      </c>
      <c r="F92" s="15">
        <v>26922</v>
      </c>
      <c r="G92" s="25">
        <f>2024-1973</f>
        <v>51</v>
      </c>
      <c r="H92" s="277"/>
      <c r="I92" s="339"/>
    </row>
    <row r="93" spans="1:9">
      <c r="A93" s="31">
        <v>85</v>
      </c>
      <c r="B93" s="212" t="s">
        <v>34</v>
      </c>
      <c r="C93" s="6" t="s">
        <v>325</v>
      </c>
      <c r="D93" s="311" t="s">
        <v>242</v>
      </c>
      <c r="E93" s="32" t="s">
        <v>39</v>
      </c>
      <c r="F93" s="8">
        <v>29119</v>
      </c>
      <c r="G93" s="32">
        <f>2024-1979</f>
        <v>45</v>
      </c>
      <c r="H93" s="276" t="s">
        <v>178</v>
      </c>
      <c r="I93" s="337"/>
    </row>
    <row r="94" spans="1:9" ht="15.75" customHeight="1" thickBot="1">
      <c r="A94" s="31">
        <v>86</v>
      </c>
      <c r="B94" s="213" t="s">
        <v>42</v>
      </c>
      <c r="C94" s="12" t="s">
        <v>462</v>
      </c>
      <c r="D94" s="347"/>
      <c r="E94" s="25" t="s">
        <v>41</v>
      </c>
      <c r="F94" s="15">
        <v>17021</v>
      </c>
      <c r="G94" s="25">
        <f>2024-1946</f>
        <v>78</v>
      </c>
      <c r="H94" s="277"/>
      <c r="I94" s="339"/>
    </row>
    <row r="95" spans="1:9">
      <c r="A95" s="31">
        <v>87</v>
      </c>
      <c r="B95" s="212" t="s">
        <v>35</v>
      </c>
      <c r="C95" s="6" t="s">
        <v>349</v>
      </c>
      <c r="D95" s="311" t="s">
        <v>242</v>
      </c>
      <c r="E95" s="9" t="s">
        <v>39</v>
      </c>
      <c r="F95" s="8">
        <v>34063</v>
      </c>
      <c r="G95" s="9">
        <f>2024-1993</f>
        <v>31</v>
      </c>
      <c r="H95" s="276" t="s">
        <v>178</v>
      </c>
      <c r="I95" s="337"/>
    </row>
    <row r="96" spans="1:9" ht="15" customHeight="1">
      <c r="A96" s="31">
        <v>88</v>
      </c>
      <c r="B96" s="215" t="s">
        <v>43</v>
      </c>
      <c r="C96" s="19" t="s">
        <v>463</v>
      </c>
      <c r="D96" s="346"/>
      <c r="E96" s="20" t="s">
        <v>40</v>
      </c>
      <c r="F96" s="21">
        <v>22878</v>
      </c>
      <c r="G96" s="20">
        <f>2024-1962</f>
        <v>62</v>
      </c>
      <c r="H96" s="332"/>
      <c r="I96" s="338"/>
    </row>
    <row r="97" spans="1:9" ht="15.75" customHeight="1" thickBot="1">
      <c r="A97" s="31">
        <v>89</v>
      </c>
      <c r="B97" s="213" t="s">
        <v>44</v>
      </c>
      <c r="C97" s="12" t="s">
        <v>336</v>
      </c>
      <c r="D97" s="347"/>
      <c r="E97" s="25" t="s">
        <v>41</v>
      </c>
      <c r="F97" s="15">
        <v>27030</v>
      </c>
      <c r="G97" s="25">
        <f>2024-1974</f>
        <v>50</v>
      </c>
      <c r="H97" s="277"/>
      <c r="I97" s="339"/>
    </row>
    <row r="98" spans="1:9" ht="14.4" thickBot="1">
      <c r="A98" s="31">
        <v>90</v>
      </c>
      <c r="B98" s="218" t="s">
        <v>36</v>
      </c>
      <c r="C98" s="26" t="s">
        <v>439</v>
      </c>
      <c r="D98" s="33" t="s">
        <v>241</v>
      </c>
      <c r="E98" s="29" t="s">
        <v>39</v>
      </c>
      <c r="F98" s="28">
        <v>35563</v>
      </c>
      <c r="G98" s="29">
        <f>2024-1997</f>
        <v>27</v>
      </c>
      <c r="H98" s="29" t="s">
        <v>178</v>
      </c>
      <c r="I98" s="128"/>
    </row>
    <row r="99" spans="1:9">
      <c r="A99" s="31">
        <v>91</v>
      </c>
      <c r="B99" s="212" t="s">
        <v>37</v>
      </c>
      <c r="C99" s="129" t="s">
        <v>547</v>
      </c>
      <c r="D99" s="311" t="s">
        <v>243</v>
      </c>
      <c r="E99" s="9" t="s">
        <v>39</v>
      </c>
      <c r="F99" s="8">
        <v>32168</v>
      </c>
      <c r="G99" s="9">
        <f>2024-1988</f>
        <v>36</v>
      </c>
      <c r="H99" s="276" t="s">
        <v>178</v>
      </c>
      <c r="I99" s="337"/>
    </row>
    <row r="100" spans="1:9" ht="15" customHeight="1">
      <c r="A100" s="31">
        <v>92</v>
      </c>
      <c r="B100" s="215" t="s">
        <v>45</v>
      </c>
      <c r="C100" s="19" t="s">
        <v>548</v>
      </c>
      <c r="D100" s="346"/>
      <c r="E100" s="20" t="s">
        <v>46</v>
      </c>
      <c r="F100" s="21">
        <v>32151</v>
      </c>
      <c r="G100" s="20">
        <f>2024-1988</f>
        <v>36</v>
      </c>
      <c r="H100" s="332"/>
      <c r="I100" s="338"/>
    </row>
    <row r="101" spans="1:9" ht="15.75" customHeight="1" thickBot="1">
      <c r="A101" s="31">
        <v>93</v>
      </c>
      <c r="B101" s="213" t="s">
        <v>47</v>
      </c>
      <c r="C101" s="12" t="s">
        <v>549</v>
      </c>
      <c r="D101" s="347"/>
      <c r="E101" s="25" t="s">
        <v>48</v>
      </c>
      <c r="F101" s="15">
        <v>42666</v>
      </c>
      <c r="G101" s="25">
        <f>2024-2016</f>
        <v>8</v>
      </c>
      <c r="H101" s="277"/>
      <c r="I101" s="339"/>
    </row>
    <row r="102" spans="1:9">
      <c r="A102" s="31">
        <v>94</v>
      </c>
      <c r="B102" s="212" t="s">
        <v>38</v>
      </c>
      <c r="C102" s="6" t="s">
        <v>347</v>
      </c>
      <c r="D102" s="311" t="s">
        <v>243</v>
      </c>
      <c r="E102" s="9" t="s">
        <v>39</v>
      </c>
      <c r="F102" s="8">
        <v>34446</v>
      </c>
      <c r="G102" s="9">
        <f>2024-1994</f>
        <v>30</v>
      </c>
      <c r="H102" s="276" t="s">
        <v>178</v>
      </c>
      <c r="I102" s="337"/>
    </row>
    <row r="103" spans="1:9" ht="15" customHeight="1">
      <c r="A103" s="31">
        <v>95</v>
      </c>
      <c r="B103" s="215" t="s">
        <v>49</v>
      </c>
      <c r="C103" s="19" t="s">
        <v>458</v>
      </c>
      <c r="D103" s="346"/>
      <c r="E103" s="20" t="s">
        <v>40</v>
      </c>
      <c r="F103" s="21">
        <v>23948</v>
      </c>
      <c r="G103" s="20">
        <f>2024-1965</f>
        <v>59</v>
      </c>
      <c r="H103" s="332"/>
      <c r="I103" s="338"/>
    </row>
    <row r="104" spans="1:9" ht="15.75" customHeight="1" thickBot="1">
      <c r="A104" s="31">
        <v>96</v>
      </c>
      <c r="B104" s="213" t="s">
        <v>50</v>
      </c>
      <c r="C104" s="12" t="s">
        <v>346</v>
      </c>
      <c r="D104" s="347"/>
      <c r="E104" s="25" t="s">
        <v>41</v>
      </c>
      <c r="F104" s="15">
        <v>26334</v>
      </c>
      <c r="G104" s="25">
        <f>2024-1972</f>
        <v>52</v>
      </c>
      <c r="H104" s="277"/>
      <c r="I104" s="339"/>
    </row>
    <row r="105" spans="1:9">
      <c r="A105" s="31">
        <v>97</v>
      </c>
      <c r="B105" s="212" t="s">
        <v>54</v>
      </c>
      <c r="C105" s="6" t="s">
        <v>461</v>
      </c>
      <c r="D105" s="311" t="s">
        <v>242</v>
      </c>
      <c r="E105" s="9" t="s">
        <v>39</v>
      </c>
      <c r="F105" s="8">
        <v>31003</v>
      </c>
      <c r="G105" s="9">
        <f>2024-1984</f>
        <v>40</v>
      </c>
      <c r="H105" s="264" t="s">
        <v>178</v>
      </c>
      <c r="I105" s="260"/>
    </row>
    <row r="106" spans="1:9" ht="15.75" customHeight="1" thickBot="1">
      <c r="A106" s="31">
        <v>98</v>
      </c>
      <c r="B106" s="213" t="s">
        <v>55</v>
      </c>
      <c r="C106" s="12" t="s">
        <v>425</v>
      </c>
      <c r="D106" s="347"/>
      <c r="E106" s="25" t="s">
        <v>46</v>
      </c>
      <c r="F106" s="15">
        <v>37349</v>
      </c>
      <c r="G106" s="25">
        <f>2024-2002</f>
        <v>22</v>
      </c>
      <c r="H106" s="266"/>
      <c r="I106" s="262"/>
    </row>
    <row r="107" spans="1:9">
      <c r="A107" s="31">
        <v>99</v>
      </c>
      <c r="B107" s="212" t="s">
        <v>56</v>
      </c>
      <c r="C107" s="6" t="s">
        <v>427</v>
      </c>
      <c r="D107" s="352" t="s">
        <v>242</v>
      </c>
      <c r="E107" s="9" t="s">
        <v>39</v>
      </c>
      <c r="F107" s="8">
        <v>34645</v>
      </c>
      <c r="G107" s="9">
        <f>2024-1994</f>
        <v>30</v>
      </c>
      <c r="H107" s="264" t="s">
        <v>178</v>
      </c>
      <c r="I107" s="260"/>
    </row>
    <row r="108" spans="1:9" ht="14.25" customHeight="1">
      <c r="A108" s="31">
        <v>100</v>
      </c>
      <c r="B108" s="215" t="s">
        <v>57</v>
      </c>
      <c r="C108" s="19" t="s">
        <v>455</v>
      </c>
      <c r="D108" s="353"/>
      <c r="E108" s="20" t="s">
        <v>4</v>
      </c>
      <c r="F108" s="21">
        <v>24675</v>
      </c>
      <c r="G108" s="20">
        <f>2024-1967</f>
        <v>57</v>
      </c>
      <c r="H108" s="265"/>
      <c r="I108" s="261"/>
    </row>
    <row r="109" spans="1:9" ht="15" customHeight="1" thickBot="1">
      <c r="A109" s="31">
        <v>101</v>
      </c>
      <c r="B109" s="216" t="s">
        <v>58</v>
      </c>
      <c r="C109" s="22" t="s">
        <v>426</v>
      </c>
      <c r="D109" s="354"/>
      <c r="E109" s="23" t="s">
        <v>40</v>
      </c>
      <c r="F109" s="24">
        <v>22773</v>
      </c>
      <c r="G109" s="23">
        <f>2024-1962</f>
        <v>62</v>
      </c>
      <c r="H109" s="267"/>
      <c r="I109" s="263"/>
    </row>
    <row r="110" spans="1:9">
      <c r="A110" s="31">
        <v>102</v>
      </c>
      <c r="B110" s="212" t="s">
        <v>59</v>
      </c>
      <c r="C110" s="6" t="s">
        <v>321</v>
      </c>
      <c r="D110" s="311" t="s">
        <v>242</v>
      </c>
      <c r="E110" s="9" t="s">
        <v>39</v>
      </c>
      <c r="F110" s="8">
        <v>33252</v>
      </c>
      <c r="G110" s="9">
        <f>2024-1991</f>
        <v>33</v>
      </c>
      <c r="H110" s="264" t="s">
        <v>178</v>
      </c>
      <c r="I110" s="260"/>
    </row>
    <row r="111" spans="1:9" ht="15" customHeight="1">
      <c r="A111" s="31">
        <v>103</v>
      </c>
      <c r="B111" s="215" t="s">
        <v>60</v>
      </c>
      <c r="C111" s="19" t="s">
        <v>413</v>
      </c>
      <c r="D111" s="346"/>
      <c r="E111" s="20" t="s">
        <v>4</v>
      </c>
      <c r="F111" s="21">
        <v>22772</v>
      </c>
      <c r="G111" s="20">
        <f>2024-1962</f>
        <v>62</v>
      </c>
      <c r="H111" s="265"/>
      <c r="I111" s="261"/>
    </row>
    <row r="112" spans="1:9" ht="15.75" customHeight="1">
      <c r="A112" s="31">
        <v>104</v>
      </c>
      <c r="B112" s="215" t="s">
        <v>61</v>
      </c>
      <c r="C112" s="19" t="s">
        <v>320</v>
      </c>
      <c r="D112" s="346"/>
      <c r="E112" s="20" t="s">
        <v>40</v>
      </c>
      <c r="F112" s="21">
        <v>21369</v>
      </c>
      <c r="G112" s="20">
        <f>2024-1958</f>
        <v>66</v>
      </c>
      <c r="H112" s="265"/>
      <c r="I112" s="261"/>
    </row>
    <row r="113" spans="1:9" ht="15.75" customHeight="1">
      <c r="A113" s="31">
        <v>105</v>
      </c>
      <c r="B113" s="215" t="s">
        <v>534</v>
      </c>
      <c r="C113" s="19" t="s">
        <v>535</v>
      </c>
      <c r="D113" s="346"/>
      <c r="E113" s="20" t="s">
        <v>5</v>
      </c>
      <c r="F113" s="21">
        <v>36415</v>
      </c>
      <c r="G113" s="20">
        <f>2024-1999</f>
        <v>25</v>
      </c>
      <c r="H113" s="265"/>
      <c r="I113" s="261"/>
    </row>
    <row r="114" spans="1:9" ht="15.75" customHeight="1" thickBot="1">
      <c r="A114" s="31">
        <v>106</v>
      </c>
      <c r="B114" s="213" t="s">
        <v>884</v>
      </c>
      <c r="C114" s="12" t="s">
        <v>885</v>
      </c>
      <c r="D114" s="347"/>
      <c r="E114" s="25" t="s">
        <v>6</v>
      </c>
      <c r="F114" s="15" t="s">
        <v>886</v>
      </c>
      <c r="G114" s="25">
        <f>2024-2023</f>
        <v>1</v>
      </c>
      <c r="H114" s="266"/>
      <c r="I114" s="262"/>
    </row>
    <row r="115" spans="1:9">
      <c r="A115" s="31">
        <v>107</v>
      </c>
      <c r="B115" s="214" t="s">
        <v>62</v>
      </c>
      <c r="C115" s="16" t="s">
        <v>472</v>
      </c>
      <c r="D115" s="348" t="s">
        <v>857</v>
      </c>
      <c r="E115" s="17" t="s">
        <v>39</v>
      </c>
      <c r="F115" s="172">
        <v>29391</v>
      </c>
      <c r="G115" s="17">
        <f>2024-1980</f>
        <v>44</v>
      </c>
      <c r="H115" s="274" t="s">
        <v>532</v>
      </c>
      <c r="I115" s="275"/>
    </row>
    <row r="116" spans="1:9" ht="15.75" customHeight="1" thickBot="1">
      <c r="A116" s="31">
        <v>108</v>
      </c>
      <c r="B116" s="213" t="s">
        <v>63</v>
      </c>
      <c r="C116" s="12" t="s">
        <v>466</v>
      </c>
      <c r="D116" s="347"/>
      <c r="E116" s="25" t="s">
        <v>8</v>
      </c>
      <c r="F116" s="15">
        <v>39115</v>
      </c>
      <c r="G116" s="25">
        <f>2023-2007</f>
        <v>16</v>
      </c>
      <c r="H116" s="266"/>
      <c r="I116" s="262"/>
    </row>
    <row r="117" spans="1:9">
      <c r="A117" s="31">
        <v>109</v>
      </c>
      <c r="B117" s="212" t="s">
        <v>64</v>
      </c>
      <c r="C117" s="6" t="s">
        <v>358</v>
      </c>
      <c r="D117" s="311" t="s">
        <v>857</v>
      </c>
      <c r="E117" s="9" t="s">
        <v>39</v>
      </c>
      <c r="F117" s="8">
        <v>31924</v>
      </c>
      <c r="G117" s="9">
        <f>2024-1987</f>
        <v>37</v>
      </c>
      <c r="H117" s="264" t="s">
        <v>532</v>
      </c>
      <c r="I117" s="260"/>
    </row>
    <row r="118" spans="1:9" ht="14.25" customHeight="1">
      <c r="A118" s="31">
        <v>110</v>
      </c>
      <c r="B118" s="215" t="s">
        <v>268</v>
      </c>
      <c r="C118" s="19" t="s">
        <v>335</v>
      </c>
      <c r="D118" s="346"/>
      <c r="E118" s="20" t="s">
        <v>46</v>
      </c>
      <c r="F118" s="21">
        <v>32942</v>
      </c>
      <c r="G118" s="20">
        <f>2024-1990</f>
        <v>34</v>
      </c>
      <c r="H118" s="265"/>
      <c r="I118" s="261"/>
    </row>
    <row r="119" spans="1:9" ht="15" customHeight="1">
      <c r="A119" s="31">
        <v>111</v>
      </c>
      <c r="B119" s="215" t="s">
        <v>65</v>
      </c>
      <c r="C119" s="19" t="s">
        <v>414</v>
      </c>
      <c r="D119" s="346"/>
      <c r="E119" s="20" t="s">
        <v>6</v>
      </c>
      <c r="F119" s="21">
        <v>43847</v>
      </c>
      <c r="G119" s="20">
        <f>2024-2020</f>
        <v>4</v>
      </c>
      <c r="H119" s="265"/>
      <c r="I119" s="261"/>
    </row>
    <row r="120" spans="1:9" ht="15" customHeight="1" thickBot="1">
      <c r="A120" s="31">
        <v>112</v>
      </c>
      <c r="B120" s="213" t="s">
        <v>567</v>
      </c>
      <c r="C120" s="12" t="s">
        <v>590</v>
      </c>
      <c r="D120" s="347"/>
      <c r="E120" s="45" t="s">
        <v>6</v>
      </c>
      <c r="F120" s="51">
        <v>44927</v>
      </c>
      <c r="G120" s="45">
        <f>2024-2023</f>
        <v>1</v>
      </c>
      <c r="H120" s="266"/>
      <c r="I120" s="262"/>
    </row>
    <row r="121" spans="1:9">
      <c r="A121" s="31">
        <v>113</v>
      </c>
      <c r="B121" s="212" t="s">
        <v>66</v>
      </c>
      <c r="C121" s="6" t="s">
        <v>422</v>
      </c>
      <c r="D121" s="311" t="s">
        <v>246</v>
      </c>
      <c r="E121" s="9" t="s">
        <v>39</v>
      </c>
      <c r="F121" s="8">
        <v>33148</v>
      </c>
      <c r="G121" s="9">
        <f>2024-1990</f>
        <v>34</v>
      </c>
      <c r="H121" s="264" t="s">
        <v>239</v>
      </c>
      <c r="I121" s="260"/>
    </row>
    <row r="122" spans="1:9" ht="15.75" customHeight="1" thickBot="1">
      <c r="A122" s="31">
        <v>114</v>
      </c>
      <c r="B122" s="216" t="s">
        <v>67</v>
      </c>
      <c r="C122" s="22" t="s">
        <v>436</v>
      </c>
      <c r="D122" s="349"/>
      <c r="E122" s="23" t="s">
        <v>4</v>
      </c>
      <c r="F122" s="24">
        <v>21927</v>
      </c>
      <c r="G122" s="23">
        <f>2024-1960</f>
        <v>64</v>
      </c>
      <c r="H122" s="267"/>
      <c r="I122" s="263"/>
    </row>
    <row r="123" spans="1:9">
      <c r="A123" s="31">
        <v>115</v>
      </c>
      <c r="B123" s="212" t="s">
        <v>68</v>
      </c>
      <c r="C123" s="6" t="s">
        <v>339</v>
      </c>
      <c r="D123" s="311" t="s">
        <v>858</v>
      </c>
      <c r="E123" s="9" t="s">
        <v>39</v>
      </c>
      <c r="F123" s="8">
        <v>33780</v>
      </c>
      <c r="G123" s="9">
        <f>2024-1992</f>
        <v>32</v>
      </c>
      <c r="H123" s="271" t="s">
        <v>532</v>
      </c>
      <c r="I123" s="268"/>
    </row>
    <row r="124" spans="1:9" ht="15" customHeight="1">
      <c r="A124" s="31">
        <v>116</v>
      </c>
      <c r="B124" s="215" t="s">
        <v>69</v>
      </c>
      <c r="C124" s="19" t="s">
        <v>476</v>
      </c>
      <c r="D124" s="346"/>
      <c r="E124" s="20" t="s">
        <v>46</v>
      </c>
      <c r="F124" s="21">
        <v>35723</v>
      </c>
      <c r="G124" s="20">
        <f>2024-1997</f>
        <v>27</v>
      </c>
      <c r="H124" s="272"/>
      <c r="I124" s="269"/>
    </row>
    <row r="125" spans="1:9" ht="15.75" customHeight="1">
      <c r="A125" s="31">
        <v>117</v>
      </c>
      <c r="B125" s="215" t="s">
        <v>269</v>
      </c>
      <c r="C125" s="19" t="s">
        <v>396</v>
      </c>
      <c r="D125" s="346"/>
      <c r="E125" s="20" t="s">
        <v>4</v>
      </c>
      <c r="F125" s="21">
        <v>22786</v>
      </c>
      <c r="G125" s="20">
        <f>2024-1962</f>
        <v>62</v>
      </c>
      <c r="H125" s="272"/>
      <c r="I125" s="269"/>
    </row>
    <row r="126" spans="1:9" s="112" customFormat="1" ht="16.5" customHeight="1" thickBot="1">
      <c r="A126" s="31">
        <v>118</v>
      </c>
      <c r="B126" s="221" t="s">
        <v>662</v>
      </c>
      <c r="C126" s="169" t="s">
        <v>812</v>
      </c>
      <c r="D126" s="170"/>
      <c r="E126" s="171" t="s">
        <v>6</v>
      </c>
      <c r="F126" s="171" t="s">
        <v>663</v>
      </c>
      <c r="G126" s="171">
        <f>2024-2023</f>
        <v>1</v>
      </c>
      <c r="H126" s="272"/>
      <c r="I126" s="269"/>
    </row>
    <row r="127" spans="1:9">
      <c r="A127" s="31">
        <v>119</v>
      </c>
      <c r="B127" s="212" t="s">
        <v>70</v>
      </c>
      <c r="C127" s="6" t="s">
        <v>445</v>
      </c>
      <c r="D127" s="311" t="s">
        <v>859</v>
      </c>
      <c r="E127" s="9" t="s">
        <v>39</v>
      </c>
      <c r="F127" s="8">
        <v>33681</v>
      </c>
      <c r="G127" s="9">
        <f>2024-1992</f>
        <v>32</v>
      </c>
      <c r="H127" s="271" t="s">
        <v>179</v>
      </c>
      <c r="I127" s="268"/>
    </row>
    <row r="128" spans="1:9" ht="15.75" customHeight="1">
      <c r="A128" s="31">
        <v>120</v>
      </c>
      <c r="B128" s="215" t="s">
        <v>71</v>
      </c>
      <c r="C128" s="19" t="s">
        <v>433</v>
      </c>
      <c r="D128" s="346"/>
      <c r="E128" s="20" t="s">
        <v>4</v>
      </c>
      <c r="F128" s="21">
        <v>25085</v>
      </c>
      <c r="G128" s="20">
        <f>2024-1968</f>
        <v>56</v>
      </c>
      <c r="H128" s="272"/>
      <c r="I128" s="269"/>
    </row>
    <row r="129" spans="1:9" ht="15.75" customHeight="1" thickBot="1">
      <c r="A129" s="31">
        <v>121</v>
      </c>
      <c r="B129" s="213" t="s">
        <v>876</v>
      </c>
      <c r="C129" s="12" t="s">
        <v>877</v>
      </c>
      <c r="D129" s="168"/>
      <c r="E129" s="25" t="s">
        <v>7</v>
      </c>
      <c r="F129" s="15" t="s">
        <v>878</v>
      </c>
      <c r="G129" s="25">
        <f>2024-1962</f>
        <v>62</v>
      </c>
      <c r="H129" s="273"/>
      <c r="I129" s="270"/>
    </row>
    <row r="130" spans="1:9">
      <c r="A130" s="31">
        <v>122</v>
      </c>
      <c r="B130" s="214" t="s">
        <v>72</v>
      </c>
      <c r="C130" s="16" t="s">
        <v>442</v>
      </c>
      <c r="D130" s="309" t="s">
        <v>860</v>
      </c>
      <c r="E130" s="17" t="s">
        <v>9</v>
      </c>
      <c r="F130" s="172">
        <v>34091</v>
      </c>
      <c r="G130" s="17">
        <f>2024-1993</f>
        <v>31</v>
      </c>
      <c r="H130" s="272" t="s">
        <v>178</v>
      </c>
      <c r="I130" s="269"/>
    </row>
    <row r="131" spans="1:9" ht="15" customHeight="1">
      <c r="A131" s="31">
        <v>123</v>
      </c>
      <c r="B131" s="215" t="s">
        <v>499</v>
      </c>
      <c r="C131" s="19" t="s">
        <v>319</v>
      </c>
      <c r="D131" s="309"/>
      <c r="E131" s="20" t="s">
        <v>11</v>
      </c>
      <c r="F131" s="21">
        <v>31376</v>
      </c>
      <c r="G131" s="20">
        <f>2024-1985</f>
        <v>39</v>
      </c>
      <c r="H131" s="272"/>
      <c r="I131" s="269"/>
    </row>
    <row r="132" spans="1:9" ht="15.75" customHeight="1">
      <c r="A132" s="31">
        <v>124</v>
      </c>
      <c r="B132" s="215" t="s">
        <v>73</v>
      </c>
      <c r="C132" s="19" t="s">
        <v>443</v>
      </c>
      <c r="D132" s="309"/>
      <c r="E132" s="20" t="s">
        <v>48</v>
      </c>
      <c r="F132" s="21">
        <v>43790</v>
      </c>
      <c r="G132" s="20">
        <f>2024-2019</f>
        <v>5</v>
      </c>
      <c r="H132" s="272"/>
      <c r="I132" s="269"/>
    </row>
    <row r="133" spans="1:9" ht="15.75" customHeight="1">
      <c r="A133" s="31">
        <v>125</v>
      </c>
      <c r="B133" s="222" t="s">
        <v>672</v>
      </c>
      <c r="C133" s="19" t="s">
        <v>442</v>
      </c>
      <c r="D133" s="309"/>
      <c r="E133" s="121" t="s">
        <v>4</v>
      </c>
      <c r="F133" s="121" t="s">
        <v>673</v>
      </c>
      <c r="G133" s="44">
        <f>2024-1972</f>
        <v>52</v>
      </c>
      <c r="H133" s="272"/>
      <c r="I133" s="269"/>
    </row>
    <row r="134" spans="1:9" ht="15.75" customHeight="1" thickBot="1">
      <c r="A134" s="31">
        <v>126</v>
      </c>
      <c r="B134" s="223" t="s">
        <v>674</v>
      </c>
      <c r="C134" s="19" t="s">
        <v>443</v>
      </c>
      <c r="D134" s="310"/>
      <c r="E134" s="113" t="s">
        <v>7</v>
      </c>
      <c r="F134" s="113" t="s">
        <v>675</v>
      </c>
      <c r="G134" s="45">
        <f>2024-1966</f>
        <v>58</v>
      </c>
      <c r="H134" s="273"/>
      <c r="I134" s="270"/>
    </row>
    <row r="135" spans="1:9">
      <c r="A135" s="31">
        <v>127</v>
      </c>
      <c r="B135" s="212" t="s">
        <v>584</v>
      </c>
      <c r="C135" s="6" t="s">
        <v>317</v>
      </c>
      <c r="D135" s="311" t="s">
        <v>500</v>
      </c>
      <c r="E135" s="9" t="s">
        <v>9</v>
      </c>
      <c r="F135" s="8">
        <v>33976</v>
      </c>
      <c r="G135" s="9">
        <f>2024-1993</f>
        <v>31</v>
      </c>
      <c r="H135" s="264" t="s">
        <v>179</v>
      </c>
      <c r="I135" s="260"/>
    </row>
    <row r="136" spans="1:9" ht="15" customHeight="1">
      <c r="A136" s="31">
        <v>128</v>
      </c>
      <c r="B136" s="215" t="s">
        <v>75</v>
      </c>
      <c r="C136" s="19" t="s">
        <v>483</v>
      </c>
      <c r="D136" s="346"/>
      <c r="E136" s="20" t="s">
        <v>4</v>
      </c>
      <c r="F136" s="21">
        <v>21916</v>
      </c>
      <c r="G136" s="20">
        <f>2024-1960</f>
        <v>64</v>
      </c>
      <c r="H136" s="265"/>
      <c r="I136" s="261"/>
    </row>
    <row r="137" spans="1:9" ht="15.75" customHeight="1" thickBot="1">
      <c r="A137" s="31">
        <v>129</v>
      </c>
      <c r="B137" s="213" t="s">
        <v>76</v>
      </c>
      <c r="C137" s="12" t="s">
        <v>444</v>
      </c>
      <c r="D137" s="347"/>
      <c r="E137" s="25" t="s">
        <v>7</v>
      </c>
      <c r="F137" s="15">
        <v>21952</v>
      </c>
      <c r="G137" s="25">
        <f>2024-1960</f>
        <v>64</v>
      </c>
      <c r="H137" s="266"/>
      <c r="I137" s="262"/>
    </row>
    <row r="138" spans="1:9">
      <c r="A138" s="31">
        <v>130</v>
      </c>
      <c r="B138" s="212" t="s">
        <v>77</v>
      </c>
      <c r="C138" s="6" t="s">
        <v>367</v>
      </c>
      <c r="D138" s="311" t="s">
        <v>861</v>
      </c>
      <c r="E138" s="9" t="s">
        <v>9</v>
      </c>
      <c r="F138" s="8">
        <v>33060</v>
      </c>
      <c r="G138" s="9">
        <f>2024-1990</f>
        <v>34</v>
      </c>
      <c r="H138" s="264" t="s">
        <v>179</v>
      </c>
      <c r="I138" s="260"/>
    </row>
    <row r="139" spans="1:9" ht="15" customHeight="1">
      <c r="A139" s="31">
        <v>131</v>
      </c>
      <c r="B139" s="215" t="s">
        <v>78</v>
      </c>
      <c r="C139" s="19" t="s">
        <v>416</v>
      </c>
      <c r="D139" s="346"/>
      <c r="E139" s="20" t="s">
        <v>7</v>
      </c>
      <c r="F139" s="21">
        <v>22915</v>
      </c>
      <c r="G139" s="20">
        <f>2024-1962</f>
        <v>62</v>
      </c>
      <c r="H139" s="265"/>
      <c r="I139" s="261"/>
    </row>
    <row r="140" spans="1:9" ht="15.75" customHeight="1" thickBot="1">
      <c r="A140" s="31">
        <v>132</v>
      </c>
      <c r="B140" s="213" t="s">
        <v>79</v>
      </c>
      <c r="C140" s="12" t="s">
        <v>415</v>
      </c>
      <c r="D140" s="347"/>
      <c r="E140" s="25" t="s">
        <v>4</v>
      </c>
      <c r="F140" s="15">
        <v>23985</v>
      </c>
      <c r="G140" s="25">
        <f>2024-1965</f>
        <v>59</v>
      </c>
      <c r="H140" s="266"/>
      <c r="I140" s="262"/>
    </row>
    <row r="141" spans="1:9">
      <c r="A141" s="31">
        <v>133</v>
      </c>
      <c r="B141" s="212" t="s">
        <v>80</v>
      </c>
      <c r="C141" s="6" t="s">
        <v>437</v>
      </c>
      <c r="D141" s="311" t="s">
        <v>857</v>
      </c>
      <c r="E141" s="9" t="s">
        <v>9</v>
      </c>
      <c r="F141" s="8">
        <v>32584</v>
      </c>
      <c r="G141" s="9">
        <f>2024-1989</f>
        <v>35</v>
      </c>
      <c r="H141" s="264" t="s">
        <v>532</v>
      </c>
      <c r="I141" s="260"/>
    </row>
    <row r="142" spans="1:9" ht="15" customHeight="1">
      <c r="A142" s="31">
        <v>134</v>
      </c>
      <c r="B142" s="215" t="s">
        <v>81</v>
      </c>
      <c r="C142" s="19" t="s">
        <v>435</v>
      </c>
      <c r="D142" s="346"/>
      <c r="E142" s="20" t="s">
        <v>7</v>
      </c>
      <c r="F142" s="21">
        <v>19725</v>
      </c>
      <c r="G142" s="20">
        <f>2024-1954</f>
        <v>70</v>
      </c>
      <c r="H142" s="265"/>
      <c r="I142" s="261"/>
    </row>
    <row r="143" spans="1:9" ht="15" customHeight="1">
      <c r="A143" s="31">
        <v>135</v>
      </c>
      <c r="B143" s="215" t="s">
        <v>82</v>
      </c>
      <c r="C143" s="19" t="s">
        <v>342</v>
      </c>
      <c r="D143" s="346"/>
      <c r="E143" s="20" t="s">
        <v>4</v>
      </c>
      <c r="F143" s="21">
        <v>21950</v>
      </c>
      <c r="G143" s="20">
        <f>2024-1960</f>
        <v>64</v>
      </c>
      <c r="H143" s="265"/>
      <c r="I143" s="261"/>
    </row>
    <row r="144" spans="1:9" ht="15" customHeight="1">
      <c r="A144" s="31">
        <v>136</v>
      </c>
      <c r="B144" s="215" t="s">
        <v>83</v>
      </c>
      <c r="C144" s="19" t="s">
        <v>459</v>
      </c>
      <c r="D144" s="346"/>
      <c r="E144" s="20" t="s">
        <v>5</v>
      </c>
      <c r="F144" s="21">
        <v>33186</v>
      </c>
      <c r="G144" s="20">
        <f>2024-1990</f>
        <v>34</v>
      </c>
      <c r="H144" s="265"/>
      <c r="I144" s="261"/>
    </row>
    <row r="145" spans="1:9" ht="15.75" customHeight="1">
      <c r="A145" s="31">
        <v>137</v>
      </c>
      <c r="B145" s="215" t="s">
        <v>84</v>
      </c>
      <c r="C145" s="19" t="s">
        <v>418</v>
      </c>
      <c r="D145" s="346"/>
      <c r="E145" s="20" t="s">
        <v>8</v>
      </c>
      <c r="F145" s="21">
        <v>43249</v>
      </c>
      <c r="G145" s="20">
        <f>2024-2018</f>
        <v>6</v>
      </c>
      <c r="H145" s="265"/>
      <c r="I145" s="261"/>
    </row>
    <row r="146" spans="1:9" ht="15.75" customHeight="1" thickBot="1">
      <c r="A146" s="31">
        <v>138</v>
      </c>
      <c r="B146" s="216" t="s">
        <v>536</v>
      </c>
      <c r="C146" s="22" t="s">
        <v>537</v>
      </c>
      <c r="D146" s="349"/>
      <c r="E146" s="23" t="s">
        <v>6</v>
      </c>
      <c r="F146" s="24">
        <v>44721</v>
      </c>
      <c r="G146" s="23">
        <f>2024-2022</f>
        <v>2</v>
      </c>
      <c r="H146" s="267"/>
      <c r="I146" s="263"/>
    </row>
    <row r="147" spans="1:9">
      <c r="A147" s="31">
        <v>139</v>
      </c>
      <c r="B147" s="212" t="s">
        <v>85</v>
      </c>
      <c r="C147" s="6" t="s">
        <v>338</v>
      </c>
      <c r="D147" s="350" t="s">
        <v>245</v>
      </c>
      <c r="E147" s="9" t="s">
        <v>9</v>
      </c>
      <c r="F147" s="8">
        <v>33804</v>
      </c>
      <c r="G147" s="9">
        <f>2024-1992</f>
        <v>32</v>
      </c>
      <c r="H147" s="264" t="s">
        <v>239</v>
      </c>
      <c r="I147" s="260"/>
    </row>
    <row r="148" spans="1:9" ht="15.75" customHeight="1">
      <c r="A148" s="31">
        <v>140</v>
      </c>
      <c r="B148" s="215" t="s">
        <v>809</v>
      </c>
      <c r="C148" s="19" t="s">
        <v>810</v>
      </c>
      <c r="D148" s="351"/>
      <c r="E148" s="20" t="s">
        <v>5</v>
      </c>
      <c r="F148" s="21" t="s">
        <v>811</v>
      </c>
      <c r="G148" s="20">
        <f>2024-1996</f>
        <v>28</v>
      </c>
      <c r="H148" s="265"/>
      <c r="I148" s="261"/>
    </row>
    <row r="149" spans="1:9" ht="15.75" customHeight="1" thickBot="1">
      <c r="A149" s="31">
        <v>141</v>
      </c>
      <c r="B149" s="213" t="s">
        <v>891</v>
      </c>
      <c r="C149" s="12" t="s">
        <v>892</v>
      </c>
      <c r="D149" s="180"/>
      <c r="E149" s="25" t="s">
        <v>7</v>
      </c>
      <c r="F149" s="15" t="s">
        <v>893</v>
      </c>
      <c r="G149" s="25">
        <f>2024-1958</f>
        <v>66</v>
      </c>
      <c r="H149" s="266"/>
      <c r="I149" s="262"/>
    </row>
    <row r="150" spans="1:9" ht="14.4">
      <c r="A150" s="31">
        <v>142</v>
      </c>
      <c r="B150" s="214" t="s">
        <v>86</v>
      </c>
      <c r="C150" s="179" t="s">
        <v>281</v>
      </c>
      <c r="D150" s="348" t="s">
        <v>242</v>
      </c>
      <c r="E150" s="17" t="s">
        <v>9</v>
      </c>
      <c r="F150" s="172">
        <v>34628</v>
      </c>
      <c r="G150" s="17">
        <f>2024-1994</f>
        <v>30</v>
      </c>
      <c r="H150" s="274" t="s">
        <v>178</v>
      </c>
      <c r="I150" s="275"/>
    </row>
    <row r="151" spans="1:9" ht="15" customHeight="1">
      <c r="A151" s="31">
        <v>143</v>
      </c>
      <c r="B151" s="215" t="s">
        <v>87</v>
      </c>
      <c r="C151" s="19" t="s">
        <v>417</v>
      </c>
      <c r="D151" s="346"/>
      <c r="E151" s="20" t="s">
        <v>7</v>
      </c>
      <c r="F151" s="21">
        <v>18780</v>
      </c>
      <c r="G151" s="20">
        <f>2024-1951</f>
        <v>73</v>
      </c>
      <c r="H151" s="265"/>
      <c r="I151" s="261"/>
    </row>
    <row r="152" spans="1:9" ht="15.75" customHeight="1" thickBot="1">
      <c r="A152" s="31">
        <v>144</v>
      </c>
      <c r="B152" s="213" t="s">
        <v>88</v>
      </c>
      <c r="C152" s="12" t="s">
        <v>438</v>
      </c>
      <c r="D152" s="347"/>
      <c r="E152" s="25" t="s">
        <v>4</v>
      </c>
      <c r="F152" s="15">
        <v>20557</v>
      </c>
      <c r="G152" s="25">
        <f>2024-1956</f>
        <v>68</v>
      </c>
      <c r="H152" s="266"/>
      <c r="I152" s="262"/>
    </row>
    <row r="153" spans="1:9">
      <c r="A153" s="31">
        <v>145</v>
      </c>
      <c r="B153" s="212" t="s">
        <v>89</v>
      </c>
      <c r="C153" s="6" t="s">
        <v>490</v>
      </c>
      <c r="D153" s="311" t="s">
        <v>248</v>
      </c>
      <c r="E153" s="9" t="s">
        <v>9</v>
      </c>
      <c r="F153" s="8">
        <v>29035</v>
      </c>
      <c r="G153" s="9">
        <f>2024-1979</f>
        <v>45</v>
      </c>
      <c r="H153" s="264" t="s">
        <v>177</v>
      </c>
      <c r="I153" s="260"/>
    </row>
    <row r="154" spans="1:9" ht="15" customHeight="1">
      <c r="A154" s="31">
        <v>146</v>
      </c>
      <c r="B154" s="215" t="s">
        <v>90</v>
      </c>
      <c r="C154" s="19" t="s">
        <v>352</v>
      </c>
      <c r="D154" s="346"/>
      <c r="E154" s="20" t="s">
        <v>5</v>
      </c>
      <c r="F154" s="21">
        <v>32042</v>
      </c>
      <c r="G154" s="20">
        <f>2024-1987</f>
        <v>37</v>
      </c>
      <c r="H154" s="265"/>
      <c r="I154" s="261"/>
    </row>
    <row r="155" spans="1:9" ht="15" customHeight="1">
      <c r="A155" s="31">
        <v>147</v>
      </c>
      <c r="B155" s="215" t="s">
        <v>272</v>
      </c>
      <c r="C155" s="19" t="s">
        <v>318</v>
      </c>
      <c r="D155" s="346"/>
      <c r="E155" s="20" t="s">
        <v>8</v>
      </c>
      <c r="F155" s="21">
        <v>39881</v>
      </c>
      <c r="G155" s="20">
        <f>2024-2009</f>
        <v>15</v>
      </c>
      <c r="H155" s="265"/>
      <c r="I155" s="261"/>
    </row>
    <row r="156" spans="1:9" ht="15.75" customHeight="1" thickBot="1">
      <c r="A156" s="31">
        <v>148</v>
      </c>
      <c r="B156" s="213" t="s">
        <v>91</v>
      </c>
      <c r="C156" s="12" t="s">
        <v>485</v>
      </c>
      <c r="D156" s="347"/>
      <c r="E156" s="25" t="s">
        <v>6</v>
      </c>
      <c r="F156" s="15">
        <v>41032</v>
      </c>
      <c r="G156" s="25">
        <f>2024-2012</f>
        <v>12</v>
      </c>
      <c r="H156" s="266"/>
      <c r="I156" s="262"/>
    </row>
    <row r="157" spans="1:9">
      <c r="A157" s="31">
        <v>149</v>
      </c>
      <c r="B157" s="212" t="s">
        <v>92</v>
      </c>
      <c r="C157" s="6" t="s">
        <v>412</v>
      </c>
      <c r="D157" s="311" t="s">
        <v>858</v>
      </c>
      <c r="E157" s="9" t="s">
        <v>9</v>
      </c>
      <c r="F157" s="8">
        <v>31736</v>
      </c>
      <c r="G157" s="9">
        <f>2024-1986</f>
        <v>38</v>
      </c>
      <c r="H157" s="264" t="s">
        <v>532</v>
      </c>
      <c r="I157" s="260"/>
    </row>
    <row r="158" spans="1:9" ht="15.75" customHeight="1">
      <c r="A158" s="31">
        <v>150</v>
      </c>
      <c r="B158" s="215" t="s">
        <v>93</v>
      </c>
      <c r="C158" s="19" t="s">
        <v>313</v>
      </c>
      <c r="D158" s="346"/>
      <c r="E158" s="20" t="s">
        <v>5</v>
      </c>
      <c r="F158" s="21">
        <v>31990</v>
      </c>
      <c r="G158" s="20">
        <f>2024-1987</f>
        <v>37</v>
      </c>
      <c r="H158" s="265"/>
      <c r="I158" s="261"/>
    </row>
    <row r="159" spans="1:9" ht="15.75" customHeight="1" thickBot="1">
      <c r="A159" s="31">
        <v>151</v>
      </c>
      <c r="B159" s="213" t="s">
        <v>571</v>
      </c>
      <c r="C159" s="12" t="s">
        <v>591</v>
      </c>
      <c r="D159" s="347"/>
      <c r="E159" s="45" t="s">
        <v>8</v>
      </c>
      <c r="F159" s="51">
        <v>44843</v>
      </c>
      <c r="G159" s="45">
        <f>2024-2022</f>
        <v>2</v>
      </c>
      <c r="H159" s="266"/>
      <c r="I159" s="262"/>
    </row>
    <row r="160" spans="1:9" s="37" customFormat="1">
      <c r="A160" s="31">
        <v>152</v>
      </c>
      <c r="B160" s="212" t="s">
        <v>94</v>
      </c>
      <c r="C160" s="6" t="s">
        <v>431</v>
      </c>
      <c r="D160" s="311" t="s">
        <v>862</v>
      </c>
      <c r="E160" s="9" t="s">
        <v>9</v>
      </c>
      <c r="F160" s="8">
        <v>23833</v>
      </c>
      <c r="G160" s="9">
        <f>2024-1965</f>
        <v>59</v>
      </c>
      <c r="H160" s="264" t="s">
        <v>177</v>
      </c>
      <c r="I160" s="260"/>
    </row>
    <row r="161" spans="1:9" s="37" customFormat="1" ht="15" customHeight="1">
      <c r="A161" s="31">
        <v>153</v>
      </c>
      <c r="B161" s="215" t="s">
        <v>95</v>
      </c>
      <c r="C161" s="19" t="s">
        <v>429</v>
      </c>
      <c r="D161" s="346"/>
      <c r="E161" s="20" t="s">
        <v>5</v>
      </c>
      <c r="F161" s="21">
        <v>25580</v>
      </c>
      <c r="G161" s="20">
        <f>2024-1970</f>
        <v>54</v>
      </c>
      <c r="H161" s="265"/>
      <c r="I161" s="261"/>
    </row>
    <row r="162" spans="1:9" s="37" customFormat="1" ht="15" customHeight="1">
      <c r="A162" s="31">
        <v>154</v>
      </c>
      <c r="B162" s="215" t="s">
        <v>96</v>
      </c>
      <c r="C162" s="19" t="s">
        <v>432</v>
      </c>
      <c r="D162" s="346"/>
      <c r="E162" s="20" t="s">
        <v>8</v>
      </c>
      <c r="F162" s="21">
        <v>35794</v>
      </c>
      <c r="G162" s="20">
        <f>2024-1997</f>
        <v>27</v>
      </c>
      <c r="H162" s="265"/>
      <c r="I162" s="261"/>
    </row>
    <row r="163" spans="1:9" s="37" customFormat="1" ht="15.75" customHeight="1" thickBot="1">
      <c r="A163" s="31">
        <v>155</v>
      </c>
      <c r="B163" s="213" t="s">
        <v>97</v>
      </c>
      <c r="C163" s="12" t="s">
        <v>430</v>
      </c>
      <c r="D163" s="347"/>
      <c r="E163" s="25" t="s">
        <v>8</v>
      </c>
      <c r="F163" s="15">
        <v>36969</v>
      </c>
      <c r="G163" s="25">
        <f>2024-2001</f>
        <v>23</v>
      </c>
      <c r="H163" s="266"/>
      <c r="I163" s="262"/>
    </row>
    <row r="164" spans="1:9">
      <c r="A164" s="31">
        <v>156</v>
      </c>
      <c r="B164" s="212" t="s">
        <v>98</v>
      </c>
      <c r="C164" s="6" t="s">
        <v>419</v>
      </c>
      <c r="D164" s="311" t="s">
        <v>858</v>
      </c>
      <c r="E164" s="9" t="s">
        <v>9</v>
      </c>
      <c r="F164" s="8">
        <v>33253</v>
      </c>
      <c r="G164" s="9">
        <f>2024-1991</f>
        <v>33</v>
      </c>
      <c r="H164" s="264" t="s">
        <v>532</v>
      </c>
      <c r="I164" s="260"/>
    </row>
    <row r="165" spans="1:9" ht="15" customHeight="1">
      <c r="A165" s="31">
        <v>157</v>
      </c>
      <c r="B165" s="215" t="s">
        <v>99</v>
      </c>
      <c r="C165" s="19" t="s">
        <v>407</v>
      </c>
      <c r="D165" s="346"/>
      <c r="E165" s="20" t="s">
        <v>5</v>
      </c>
      <c r="F165" s="21">
        <v>34140</v>
      </c>
      <c r="G165" s="20">
        <f>2024-1993</f>
        <v>31</v>
      </c>
      <c r="H165" s="265"/>
      <c r="I165" s="261"/>
    </row>
    <row r="166" spans="1:9" ht="15" customHeight="1">
      <c r="A166" s="31">
        <v>158</v>
      </c>
      <c r="B166" s="215" t="s">
        <v>100</v>
      </c>
      <c r="C166" s="19" t="s">
        <v>411</v>
      </c>
      <c r="D166" s="346"/>
      <c r="E166" s="20" t="s">
        <v>8</v>
      </c>
      <c r="F166" s="21">
        <v>43095</v>
      </c>
      <c r="G166" s="20">
        <f>2024-2017</f>
        <v>7</v>
      </c>
      <c r="H166" s="265"/>
      <c r="I166" s="261"/>
    </row>
    <row r="167" spans="1:9" ht="15" customHeight="1">
      <c r="A167" s="31">
        <v>159</v>
      </c>
      <c r="B167" s="215" t="s">
        <v>101</v>
      </c>
      <c r="C167" s="19" t="s">
        <v>405</v>
      </c>
      <c r="D167" s="346"/>
      <c r="E167" s="20" t="s">
        <v>8</v>
      </c>
      <c r="F167" s="21">
        <v>44010</v>
      </c>
      <c r="G167" s="20">
        <f>2024-2020</f>
        <v>4</v>
      </c>
      <c r="H167" s="265"/>
      <c r="I167" s="261"/>
    </row>
    <row r="168" spans="1:9" ht="15" customHeight="1">
      <c r="A168" s="31">
        <v>160</v>
      </c>
      <c r="B168" s="215" t="s">
        <v>102</v>
      </c>
      <c r="C168" s="19" t="s">
        <v>484</v>
      </c>
      <c r="D168" s="346"/>
      <c r="E168" s="20" t="s">
        <v>7</v>
      </c>
      <c r="F168" s="21">
        <v>23921</v>
      </c>
      <c r="G168" s="20">
        <f>2024-1965</f>
        <v>59</v>
      </c>
      <c r="H168" s="265"/>
      <c r="I168" s="261"/>
    </row>
    <row r="169" spans="1:9" ht="15.75" customHeight="1" thickBot="1">
      <c r="A169" s="31">
        <v>161</v>
      </c>
      <c r="B169" s="213" t="s">
        <v>103</v>
      </c>
      <c r="C169" s="12" t="s">
        <v>406</v>
      </c>
      <c r="D169" s="347"/>
      <c r="E169" s="25" t="s">
        <v>4</v>
      </c>
      <c r="F169" s="15">
        <v>25588</v>
      </c>
      <c r="G169" s="25">
        <f>2024-1970</f>
        <v>54</v>
      </c>
      <c r="H169" s="266"/>
      <c r="I169" s="262"/>
    </row>
    <row r="170" spans="1:9">
      <c r="A170" s="31">
        <v>162</v>
      </c>
      <c r="B170" s="212" t="s">
        <v>104</v>
      </c>
      <c r="C170" s="6" t="s">
        <v>398</v>
      </c>
      <c r="D170" s="293" t="s">
        <v>244</v>
      </c>
      <c r="E170" s="9" t="s">
        <v>9</v>
      </c>
      <c r="F170" s="8">
        <v>33725</v>
      </c>
      <c r="G170" s="9">
        <f>2024-1992</f>
        <v>32</v>
      </c>
      <c r="H170" s="271" t="s">
        <v>239</v>
      </c>
      <c r="I170" s="268"/>
    </row>
    <row r="171" spans="1:9" ht="15" customHeight="1">
      <c r="A171" s="31">
        <v>163</v>
      </c>
      <c r="B171" s="215" t="s">
        <v>105</v>
      </c>
      <c r="C171" s="19" t="s">
        <v>390</v>
      </c>
      <c r="D171" s="309"/>
      <c r="E171" s="20" t="s">
        <v>5</v>
      </c>
      <c r="F171" s="21">
        <v>34180</v>
      </c>
      <c r="G171" s="20">
        <f>2024-1993</f>
        <v>31</v>
      </c>
      <c r="H171" s="272"/>
      <c r="I171" s="269"/>
    </row>
    <row r="172" spans="1:9" ht="15.75" customHeight="1">
      <c r="A172" s="31">
        <v>164</v>
      </c>
      <c r="B172" s="215" t="s">
        <v>106</v>
      </c>
      <c r="C172" s="19" t="s">
        <v>400</v>
      </c>
      <c r="D172" s="309"/>
      <c r="E172" s="20" t="s">
        <v>4</v>
      </c>
      <c r="F172" s="21">
        <v>25703</v>
      </c>
      <c r="G172" s="20">
        <f>2024-1970</f>
        <v>54</v>
      </c>
      <c r="H172" s="272"/>
      <c r="I172" s="269"/>
    </row>
    <row r="173" spans="1:9" ht="15.75" customHeight="1" thickBot="1">
      <c r="A173" s="31">
        <v>165</v>
      </c>
      <c r="B173" s="213" t="s">
        <v>813</v>
      </c>
      <c r="C173" s="12" t="s">
        <v>814</v>
      </c>
      <c r="D173" s="309"/>
      <c r="E173" s="25" t="s">
        <v>7</v>
      </c>
      <c r="F173" s="15" t="s">
        <v>815</v>
      </c>
      <c r="G173" s="25">
        <f>2024-1957</f>
        <v>67</v>
      </c>
      <c r="H173" s="272"/>
      <c r="I173" s="269"/>
    </row>
    <row r="174" spans="1:9" s="37" customFormat="1" ht="15.75" customHeight="1" thickBot="1">
      <c r="A174" s="256"/>
      <c r="B174" s="257" t="s">
        <v>971</v>
      </c>
      <c r="C174" s="259" t="s">
        <v>972</v>
      </c>
      <c r="D174" s="310"/>
      <c r="E174" s="253" t="s">
        <v>8</v>
      </c>
      <c r="F174" s="252" t="s">
        <v>973</v>
      </c>
      <c r="G174" s="258">
        <f>2024-2023</f>
        <v>1</v>
      </c>
      <c r="H174" s="273"/>
      <c r="I174" s="270"/>
    </row>
    <row r="175" spans="1:9">
      <c r="A175" s="31">
        <v>166</v>
      </c>
      <c r="B175" s="212" t="s">
        <v>107</v>
      </c>
      <c r="C175" s="6" t="s">
        <v>353</v>
      </c>
      <c r="D175" s="311" t="s">
        <v>858</v>
      </c>
      <c r="E175" s="9" t="s">
        <v>9</v>
      </c>
      <c r="F175" s="8">
        <v>33019</v>
      </c>
      <c r="G175" s="9">
        <f>2024-1990</f>
        <v>34</v>
      </c>
      <c r="H175" s="264" t="s">
        <v>532</v>
      </c>
      <c r="I175" s="260"/>
    </row>
    <row r="176" spans="1:9" ht="15.75" customHeight="1" thickBot="1">
      <c r="A176" s="31">
        <v>167</v>
      </c>
      <c r="B176" s="213" t="s">
        <v>271</v>
      </c>
      <c r="C176" s="12" t="s">
        <v>359</v>
      </c>
      <c r="D176" s="347"/>
      <c r="E176" s="25" t="s">
        <v>4</v>
      </c>
      <c r="F176" s="15">
        <v>21916</v>
      </c>
      <c r="G176" s="25">
        <f>2024-1960</f>
        <v>64</v>
      </c>
      <c r="H176" s="266"/>
      <c r="I176" s="262"/>
    </row>
    <row r="177" spans="1:9">
      <c r="A177" s="31">
        <v>168</v>
      </c>
      <c r="B177" s="212" t="s">
        <v>108</v>
      </c>
      <c r="C177" s="6" t="s">
        <v>322</v>
      </c>
      <c r="D177" s="311" t="s">
        <v>248</v>
      </c>
      <c r="E177" s="9" t="s">
        <v>9</v>
      </c>
      <c r="F177" s="8">
        <v>30822</v>
      </c>
      <c r="G177" s="9">
        <f>2024-1984</f>
        <v>40</v>
      </c>
      <c r="H177" s="264" t="s">
        <v>177</v>
      </c>
      <c r="I177" s="260"/>
    </row>
    <row r="178" spans="1:9" ht="15" customHeight="1">
      <c r="A178" s="31">
        <v>169</v>
      </c>
      <c r="B178" s="215" t="s">
        <v>109</v>
      </c>
      <c r="C178" s="19" t="s">
        <v>306</v>
      </c>
      <c r="D178" s="346"/>
      <c r="E178" s="20" t="s">
        <v>5</v>
      </c>
      <c r="F178" s="21">
        <v>33545</v>
      </c>
      <c r="G178" s="20">
        <f>2024-1991</f>
        <v>33</v>
      </c>
      <c r="H178" s="265"/>
      <c r="I178" s="261"/>
    </row>
    <row r="179" spans="1:9" ht="15" customHeight="1">
      <c r="A179" s="31">
        <v>170</v>
      </c>
      <c r="B179" s="215" t="s">
        <v>883</v>
      </c>
      <c r="C179" s="19" t="s">
        <v>401</v>
      </c>
      <c r="D179" s="346"/>
      <c r="E179" s="20" t="s">
        <v>8</v>
      </c>
      <c r="F179" s="21">
        <v>43795</v>
      </c>
      <c r="G179" s="20">
        <f>2024-2019</f>
        <v>5</v>
      </c>
      <c r="H179" s="265"/>
      <c r="I179" s="261"/>
    </row>
    <row r="180" spans="1:9" ht="15" customHeight="1">
      <c r="A180" s="31">
        <v>171</v>
      </c>
      <c r="B180" s="215" t="s">
        <v>110</v>
      </c>
      <c r="C180" s="19" t="s">
        <v>332</v>
      </c>
      <c r="D180" s="346"/>
      <c r="E180" s="20" t="s">
        <v>7</v>
      </c>
      <c r="F180" s="21">
        <v>18393</v>
      </c>
      <c r="G180" s="20">
        <f>2024-1950</f>
        <v>74</v>
      </c>
      <c r="H180" s="265"/>
      <c r="I180" s="261"/>
    </row>
    <row r="181" spans="1:9" ht="15.75" customHeight="1" thickBot="1">
      <c r="A181" s="31">
        <v>172</v>
      </c>
      <c r="B181" s="213" t="s">
        <v>111</v>
      </c>
      <c r="C181" s="12" t="s">
        <v>326</v>
      </c>
      <c r="D181" s="347"/>
      <c r="E181" s="25" t="s">
        <v>4</v>
      </c>
      <c r="F181" s="15">
        <v>20909</v>
      </c>
      <c r="G181" s="25">
        <f>2024-1957</f>
        <v>67</v>
      </c>
      <c r="H181" s="266"/>
      <c r="I181" s="262"/>
    </row>
    <row r="182" spans="1:9">
      <c r="A182" s="31">
        <v>173</v>
      </c>
      <c r="B182" s="212" t="s">
        <v>112</v>
      </c>
      <c r="C182" s="6" t="s">
        <v>489</v>
      </c>
      <c r="D182" s="311" t="s">
        <v>247</v>
      </c>
      <c r="E182" s="9" t="s">
        <v>9</v>
      </c>
      <c r="F182" s="8">
        <v>34156</v>
      </c>
      <c r="G182" s="9">
        <f>2024-1993</f>
        <v>31</v>
      </c>
      <c r="H182" s="264" t="s">
        <v>178</v>
      </c>
      <c r="I182" s="260"/>
    </row>
    <row r="183" spans="1:9" ht="15" customHeight="1">
      <c r="A183" s="31">
        <v>174</v>
      </c>
      <c r="B183" s="215" t="s">
        <v>113</v>
      </c>
      <c r="C183" s="19" t="s">
        <v>355</v>
      </c>
      <c r="D183" s="346"/>
      <c r="E183" s="20" t="s">
        <v>7</v>
      </c>
      <c r="F183" s="21">
        <v>23699</v>
      </c>
      <c r="G183" s="20">
        <f>2024-1964</f>
        <v>60</v>
      </c>
      <c r="H183" s="265"/>
      <c r="I183" s="261"/>
    </row>
    <row r="184" spans="1:9" ht="15.75" customHeight="1" thickBot="1">
      <c r="A184" s="31">
        <v>175</v>
      </c>
      <c r="B184" s="213" t="s">
        <v>114</v>
      </c>
      <c r="C184" s="12" t="s">
        <v>314</v>
      </c>
      <c r="D184" s="347"/>
      <c r="E184" s="25" t="s">
        <v>4</v>
      </c>
      <c r="F184" s="15">
        <v>27249</v>
      </c>
      <c r="G184" s="25">
        <f>2024-1974</f>
        <v>50</v>
      </c>
      <c r="H184" s="266"/>
      <c r="I184" s="262"/>
    </row>
    <row r="185" spans="1:9">
      <c r="A185" s="31">
        <v>176</v>
      </c>
      <c r="B185" s="212" t="s">
        <v>115</v>
      </c>
      <c r="C185" s="6" t="s">
        <v>397</v>
      </c>
      <c r="D185" s="311" t="s">
        <v>249</v>
      </c>
      <c r="E185" s="9" t="s">
        <v>9</v>
      </c>
      <c r="F185" s="8">
        <v>25782</v>
      </c>
      <c r="G185" s="9">
        <f>2024-1970</f>
        <v>54</v>
      </c>
      <c r="H185" s="264" t="s">
        <v>177</v>
      </c>
      <c r="I185" s="260"/>
    </row>
    <row r="186" spans="1:9" ht="15" customHeight="1">
      <c r="A186" s="31">
        <v>177</v>
      </c>
      <c r="B186" s="215" t="s">
        <v>585</v>
      </c>
      <c r="C186" s="90" t="s">
        <v>278</v>
      </c>
      <c r="D186" s="346"/>
      <c r="E186" s="20" t="s">
        <v>5</v>
      </c>
      <c r="F186" s="21">
        <v>26733</v>
      </c>
      <c r="G186" s="20">
        <f>2024-1973</f>
        <v>51</v>
      </c>
      <c r="H186" s="265"/>
      <c r="I186" s="261"/>
    </row>
    <row r="187" spans="1:9" ht="15" customHeight="1">
      <c r="A187" s="31">
        <v>178</v>
      </c>
      <c r="B187" s="215" t="s">
        <v>116</v>
      </c>
      <c r="C187" s="90" t="s">
        <v>280</v>
      </c>
      <c r="D187" s="346"/>
      <c r="E187" s="20" t="s">
        <v>6</v>
      </c>
      <c r="F187" s="21">
        <v>37269</v>
      </c>
      <c r="G187" s="20">
        <f>2024-2002</f>
        <v>22</v>
      </c>
      <c r="H187" s="265"/>
      <c r="I187" s="261"/>
    </row>
    <row r="188" spans="1:9" ht="15" customHeight="1" thickBot="1">
      <c r="A188" s="31">
        <v>179</v>
      </c>
      <c r="B188" s="213" t="s">
        <v>117</v>
      </c>
      <c r="C188" s="130" t="s">
        <v>279</v>
      </c>
      <c r="D188" s="347"/>
      <c r="E188" s="25" t="s">
        <v>6</v>
      </c>
      <c r="F188" s="15">
        <v>39208</v>
      </c>
      <c r="G188" s="25">
        <f>2024-2007</f>
        <v>17</v>
      </c>
      <c r="H188" s="266"/>
      <c r="I188" s="262"/>
    </row>
    <row r="189" spans="1:9">
      <c r="A189" s="31">
        <v>180</v>
      </c>
      <c r="B189" s="212" t="s">
        <v>118</v>
      </c>
      <c r="C189" s="6" t="s">
        <v>345</v>
      </c>
      <c r="D189" s="311" t="s">
        <v>863</v>
      </c>
      <c r="E189" s="9" t="s">
        <v>9</v>
      </c>
      <c r="F189" s="8">
        <v>30898</v>
      </c>
      <c r="G189" s="9">
        <f>2024-1984</f>
        <v>40</v>
      </c>
      <c r="H189" s="264" t="s">
        <v>177</v>
      </c>
      <c r="I189" s="260"/>
    </row>
    <row r="190" spans="1:9" ht="15" customHeight="1">
      <c r="A190" s="31">
        <v>181</v>
      </c>
      <c r="B190" s="215" t="s">
        <v>119</v>
      </c>
      <c r="C190" s="19" t="s">
        <v>486</v>
      </c>
      <c r="D190" s="346"/>
      <c r="E190" s="20" t="s">
        <v>5</v>
      </c>
      <c r="F190" s="21">
        <v>32561</v>
      </c>
      <c r="G190" s="20">
        <f>2024-1989</f>
        <v>35</v>
      </c>
      <c r="H190" s="265"/>
      <c r="I190" s="261"/>
    </row>
    <row r="191" spans="1:9" ht="15.75" customHeight="1" thickBot="1">
      <c r="A191" s="31">
        <v>182</v>
      </c>
      <c r="B191" s="213" t="s">
        <v>120</v>
      </c>
      <c r="C191" s="12" t="s">
        <v>454</v>
      </c>
      <c r="D191" s="347"/>
      <c r="E191" s="25" t="s">
        <v>8</v>
      </c>
      <c r="F191" s="15">
        <v>41230</v>
      </c>
      <c r="G191" s="25">
        <f>2024-2012</f>
        <v>12</v>
      </c>
      <c r="H191" s="266"/>
      <c r="I191" s="262"/>
    </row>
    <row r="192" spans="1:9">
      <c r="A192" s="31">
        <v>183</v>
      </c>
      <c r="B192" s="212" t="s">
        <v>121</v>
      </c>
      <c r="C192" s="6" t="s">
        <v>344</v>
      </c>
      <c r="D192" s="311" t="s">
        <v>250</v>
      </c>
      <c r="E192" s="9" t="s">
        <v>9</v>
      </c>
      <c r="F192" s="8">
        <v>31978</v>
      </c>
      <c r="G192" s="9">
        <f>2024-1987</f>
        <v>37</v>
      </c>
      <c r="H192" s="264" t="s">
        <v>239</v>
      </c>
      <c r="I192" s="260"/>
    </row>
    <row r="193" spans="1:9" ht="15" customHeight="1">
      <c r="A193" s="31">
        <v>184</v>
      </c>
      <c r="B193" s="215" t="s">
        <v>122</v>
      </c>
      <c r="C193" s="19" t="s">
        <v>343</v>
      </c>
      <c r="D193" s="346"/>
      <c r="E193" s="20" t="s">
        <v>5</v>
      </c>
      <c r="F193" s="21">
        <v>34779</v>
      </c>
      <c r="G193" s="20">
        <f>2024-1995</f>
        <v>29</v>
      </c>
      <c r="H193" s="265"/>
      <c r="I193" s="261"/>
    </row>
    <row r="194" spans="1:9" ht="15" customHeight="1">
      <c r="A194" s="31">
        <v>185</v>
      </c>
      <c r="B194" s="215" t="s">
        <v>123</v>
      </c>
      <c r="C194" s="19" t="s">
        <v>487</v>
      </c>
      <c r="D194" s="346"/>
      <c r="E194" s="20" t="s">
        <v>6</v>
      </c>
      <c r="F194" s="21">
        <v>43850</v>
      </c>
      <c r="G194" s="20">
        <f>2024-2020</f>
        <v>4</v>
      </c>
      <c r="H194" s="265"/>
      <c r="I194" s="261"/>
    </row>
    <row r="195" spans="1:9" ht="15" customHeight="1">
      <c r="A195" s="31">
        <v>186</v>
      </c>
      <c r="B195" s="215" t="s">
        <v>124</v>
      </c>
      <c r="C195" s="19" t="s">
        <v>303</v>
      </c>
      <c r="D195" s="346"/>
      <c r="E195" s="20" t="s">
        <v>7</v>
      </c>
      <c r="F195" s="21">
        <v>20471</v>
      </c>
      <c r="G195" s="20">
        <f>2024-1956</f>
        <v>68</v>
      </c>
      <c r="H195" s="265"/>
      <c r="I195" s="261"/>
    </row>
    <row r="196" spans="1:9" ht="15.75" customHeight="1" thickBot="1">
      <c r="A196" s="31">
        <v>187</v>
      </c>
      <c r="B196" s="213" t="s">
        <v>125</v>
      </c>
      <c r="C196" s="12" t="s">
        <v>311</v>
      </c>
      <c r="D196" s="347"/>
      <c r="E196" s="25" t="s">
        <v>4</v>
      </c>
      <c r="F196" s="15">
        <v>23395</v>
      </c>
      <c r="G196" s="25">
        <f>2024-1964</f>
        <v>60</v>
      </c>
      <c r="H196" s="266"/>
      <c r="I196" s="262"/>
    </row>
    <row r="197" spans="1:9">
      <c r="A197" s="31">
        <v>188</v>
      </c>
      <c r="B197" s="212" t="s">
        <v>126</v>
      </c>
      <c r="C197" s="6" t="s">
        <v>309</v>
      </c>
      <c r="D197" s="311" t="s">
        <v>251</v>
      </c>
      <c r="E197" s="9" t="s">
        <v>9</v>
      </c>
      <c r="F197" s="8">
        <v>28558</v>
      </c>
      <c r="G197" s="9">
        <f>2024-1978</f>
        <v>46</v>
      </c>
      <c r="H197" s="264" t="s">
        <v>239</v>
      </c>
      <c r="I197" s="260"/>
    </row>
    <row r="198" spans="1:9" ht="15" customHeight="1">
      <c r="A198" s="31">
        <v>189</v>
      </c>
      <c r="B198" s="215" t="s">
        <v>127</v>
      </c>
      <c r="C198" s="19" t="s">
        <v>351</v>
      </c>
      <c r="D198" s="346"/>
      <c r="E198" s="20" t="s">
        <v>5</v>
      </c>
      <c r="F198" s="21">
        <v>29424</v>
      </c>
      <c r="G198" s="20">
        <f>2024-1980</f>
        <v>44</v>
      </c>
      <c r="H198" s="265"/>
      <c r="I198" s="261"/>
    </row>
    <row r="199" spans="1:9" ht="15.75" customHeight="1" thickBot="1">
      <c r="A199" s="31">
        <v>190</v>
      </c>
      <c r="B199" s="213" t="s">
        <v>128</v>
      </c>
      <c r="C199" s="12" t="s">
        <v>387</v>
      </c>
      <c r="D199" s="347"/>
      <c r="E199" s="25" t="s">
        <v>6</v>
      </c>
      <c r="F199" s="15">
        <v>40485</v>
      </c>
      <c r="G199" s="25">
        <f>2024-2010</f>
        <v>14</v>
      </c>
      <c r="H199" s="266"/>
      <c r="I199" s="262"/>
    </row>
    <row r="200" spans="1:9">
      <c r="A200" s="31">
        <v>191</v>
      </c>
      <c r="B200" s="212" t="s">
        <v>129</v>
      </c>
      <c r="C200" s="6" t="s">
        <v>375</v>
      </c>
      <c r="D200" s="311" t="s">
        <v>248</v>
      </c>
      <c r="E200" s="9" t="s">
        <v>9</v>
      </c>
      <c r="F200" s="8">
        <v>32153</v>
      </c>
      <c r="G200" s="9">
        <f>2024-1988</f>
        <v>36</v>
      </c>
      <c r="H200" s="264" t="s">
        <v>277</v>
      </c>
      <c r="I200" s="260"/>
    </row>
    <row r="201" spans="1:9" ht="15" customHeight="1">
      <c r="A201" s="31">
        <v>192</v>
      </c>
      <c r="B201" s="215" t="s">
        <v>130</v>
      </c>
      <c r="C201" s="19" t="s">
        <v>282</v>
      </c>
      <c r="D201" s="313"/>
      <c r="E201" s="20" t="s">
        <v>131</v>
      </c>
      <c r="F201" s="21">
        <v>33961</v>
      </c>
      <c r="G201" s="20">
        <f>2024-1992</f>
        <v>32</v>
      </c>
      <c r="H201" s="265"/>
      <c r="I201" s="261"/>
    </row>
    <row r="202" spans="1:9" ht="15" customHeight="1">
      <c r="A202" s="31">
        <v>193</v>
      </c>
      <c r="B202" s="215" t="s">
        <v>132</v>
      </c>
      <c r="C202" s="19" t="s">
        <v>331</v>
      </c>
      <c r="D202" s="313"/>
      <c r="E202" s="20" t="s">
        <v>133</v>
      </c>
      <c r="F202" s="21">
        <v>42471</v>
      </c>
      <c r="G202" s="20">
        <f>2024-2016</f>
        <v>8</v>
      </c>
      <c r="H202" s="265"/>
      <c r="I202" s="261"/>
    </row>
    <row r="203" spans="1:9" ht="15.75" customHeight="1" thickBot="1">
      <c r="A203" s="31">
        <v>194</v>
      </c>
      <c r="B203" s="213" t="s">
        <v>134</v>
      </c>
      <c r="C203" s="12" t="s">
        <v>330</v>
      </c>
      <c r="D203" s="312"/>
      <c r="E203" s="25" t="s">
        <v>7</v>
      </c>
      <c r="F203" s="15">
        <v>21021</v>
      </c>
      <c r="G203" s="25">
        <f>2024-1957</f>
        <v>67</v>
      </c>
      <c r="H203" s="266"/>
      <c r="I203" s="262"/>
    </row>
    <row r="204" spans="1:9">
      <c r="A204" s="31">
        <v>195</v>
      </c>
      <c r="B204" s="212" t="s">
        <v>135</v>
      </c>
      <c r="C204" s="6" t="s">
        <v>470</v>
      </c>
      <c r="D204" s="311" t="s">
        <v>252</v>
      </c>
      <c r="E204" s="9" t="s">
        <v>9</v>
      </c>
      <c r="F204" s="8">
        <v>31455</v>
      </c>
      <c r="G204" s="9">
        <f>2024-1986</f>
        <v>38</v>
      </c>
      <c r="H204" s="264" t="s">
        <v>177</v>
      </c>
      <c r="I204" s="260"/>
    </row>
    <row r="205" spans="1:9" ht="15" customHeight="1">
      <c r="A205" s="31">
        <v>196</v>
      </c>
      <c r="B205" s="215" t="s">
        <v>136</v>
      </c>
      <c r="C205" s="19" t="s">
        <v>374</v>
      </c>
      <c r="D205" s="313"/>
      <c r="E205" s="20" t="s">
        <v>131</v>
      </c>
      <c r="F205" s="21">
        <v>32725</v>
      </c>
      <c r="G205" s="20">
        <f>2024-1989</f>
        <v>35</v>
      </c>
      <c r="H205" s="265"/>
      <c r="I205" s="261"/>
    </row>
    <row r="206" spans="1:9" ht="15" customHeight="1">
      <c r="A206" s="31">
        <v>197</v>
      </c>
      <c r="B206" s="215" t="s">
        <v>137</v>
      </c>
      <c r="C206" s="19" t="s">
        <v>373</v>
      </c>
      <c r="D206" s="313"/>
      <c r="E206" s="20" t="s">
        <v>8</v>
      </c>
      <c r="F206" s="21">
        <v>41770</v>
      </c>
      <c r="G206" s="20">
        <f>2024-2014</f>
        <v>10</v>
      </c>
      <c r="H206" s="265"/>
      <c r="I206" s="261"/>
    </row>
    <row r="207" spans="1:9" ht="15" customHeight="1">
      <c r="A207" s="31">
        <v>198</v>
      </c>
      <c r="B207" s="215" t="s">
        <v>138</v>
      </c>
      <c r="C207" s="19" t="s">
        <v>371</v>
      </c>
      <c r="D207" s="313"/>
      <c r="E207" s="20" t="s">
        <v>6</v>
      </c>
      <c r="F207" s="21">
        <v>42681</v>
      </c>
      <c r="G207" s="20">
        <f>2024-2016</f>
        <v>8</v>
      </c>
      <c r="H207" s="265"/>
      <c r="I207" s="261"/>
    </row>
    <row r="208" spans="1:9" ht="15" customHeight="1">
      <c r="A208" s="31">
        <v>199</v>
      </c>
      <c r="B208" s="215" t="s">
        <v>139</v>
      </c>
      <c r="C208" s="19" t="s">
        <v>394</v>
      </c>
      <c r="D208" s="313"/>
      <c r="E208" s="20" t="s">
        <v>7</v>
      </c>
      <c r="F208" s="21">
        <v>19574</v>
      </c>
      <c r="G208" s="20">
        <f>2024-1953</f>
        <v>71</v>
      </c>
      <c r="H208" s="265"/>
      <c r="I208" s="261"/>
    </row>
    <row r="209" spans="1:9" ht="15.75" customHeight="1" thickBot="1">
      <c r="A209" s="31">
        <v>200</v>
      </c>
      <c r="B209" s="213" t="s">
        <v>140</v>
      </c>
      <c r="C209" s="12" t="s">
        <v>372</v>
      </c>
      <c r="D209" s="312"/>
      <c r="E209" s="25" t="s">
        <v>4</v>
      </c>
      <c r="F209" s="15">
        <v>24297</v>
      </c>
      <c r="G209" s="25">
        <f>2024-1966</f>
        <v>58</v>
      </c>
      <c r="H209" s="266"/>
      <c r="I209" s="262"/>
    </row>
    <row r="210" spans="1:9">
      <c r="A210" s="31">
        <v>201</v>
      </c>
      <c r="B210" s="212" t="s">
        <v>141</v>
      </c>
      <c r="C210" s="6" t="s">
        <v>310</v>
      </c>
      <c r="D210" s="311" t="s">
        <v>248</v>
      </c>
      <c r="E210" s="9" t="s">
        <v>9</v>
      </c>
      <c r="F210" s="8">
        <v>28520</v>
      </c>
      <c r="G210" s="9">
        <f>2024-1978</f>
        <v>46</v>
      </c>
      <c r="H210" s="264" t="s">
        <v>177</v>
      </c>
      <c r="I210" s="260"/>
    </row>
    <row r="211" spans="1:9" ht="15.75" customHeight="1" thickBot="1">
      <c r="A211" s="31">
        <v>202</v>
      </c>
      <c r="B211" s="213" t="s">
        <v>142</v>
      </c>
      <c r="C211" s="12" t="s">
        <v>469</v>
      </c>
      <c r="D211" s="312"/>
      <c r="E211" s="25" t="s">
        <v>4</v>
      </c>
      <c r="F211" s="15">
        <v>19155</v>
      </c>
      <c r="G211" s="25">
        <f>2024-1952</f>
        <v>72</v>
      </c>
      <c r="H211" s="266"/>
      <c r="I211" s="262"/>
    </row>
    <row r="212" spans="1:9">
      <c r="A212" s="31">
        <v>203</v>
      </c>
      <c r="B212" s="212" t="s">
        <v>143</v>
      </c>
      <c r="C212" s="6" t="s">
        <v>392</v>
      </c>
      <c r="D212" s="311" t="s">
        <v>252</v>
      </c>
      <c r="E212" s="9" t="s">
        <v>9</v>
      </c>
      <c r="F212" s="8">
        <v>29651</v>
      </c>
      <c r="G212" s="9">
        <f>2024-1981</f>
        <v>43</v>
      </c>
      <c r="H212" s="264" t="s">
        <v>177</v>
      </c>
      <c r="I212" s="260"/>
    </row>
    <row r="213" spans="1:9" ht="15" customHeight="1">
      <c r="A213" s="31">
        <v>204</v>
      </c>
      <c r="B213" s="215" t="s">
        <v>144</v>
      </c>
      <c r="C213" s="19" t="s">
        <v>361</v>
      </c>
      <c r="D213" s="313"/>
      <c r="E213" s="20" t="s">
        <v>131</v>
      </c>
      <c r="F213" s="21">
        <v>32632</v>
      </c>
      <c r="G213" s="20">
        <f>2024-1989</f>
        <v>35</v>
      </c>
      <c r="H213" s="265"/>
      <c r="I213" s="261"/>
    </row>
    <row r="214" spans="1:9" ht="15" customHeight="1">
      <c r="A214" s="31">
        <v>205</v>
      </c>
      <c r="B214" s="215" t="s">
        <v>145</v>
      </c>
      <c r="C214" s="19" t="s">
        <v>393</v>
      </c>
      <c r="D214" s="313"/>
      <c r="E214" s="20" t="s">
        <v>8</v>
      </c>
      <c r="F214" s="21">
        <v>41670</v>
      </c>
      <c r="G214" s="20">
        <f>2024-2014</f>
        <v>10</v>
      </c>
      <c r="H214" s="265"/>
      <c r="I214" s="261"/>
    </row>
    <row r="215" spans="1:9" ht="15" customHeight="1">
      <c r="A215" s="31">
        <v>206</v>
      </c>
      <c r="B215" s="215" t="s">
        <v>146</v>
      </c>
      <c r="C215" s="19" t="s">
        <v>360</v>
      </c>
      <c r="D215" s="313"/>
      <c r="E215" s="20" t="s">
        <v>6</v>
      </c>
      <c r="F215" s="21">
        <v>43783</v>
      </c>
      <c r="G215" s="20">
        <f>2024-2019</f>
        <v>5</v>
      </c>
      <c r="H215" s="265"/>
      <c r="I215" s="261"/>
    </row>
    <row r="216" spans="1:9" ht="15" customHeight="1">
      <c r="A216" s="31">
        <v>207</v>
      </c>
      <c r="B216" s="215" t="s">
        <v>147</v>
      </c>
      <c r="C216" s="19" t="s">
        <v>357</v>
      </c>
      <c r="D216" s="313"/>
      <c r="E216" s="20" t="s">
        <v>7</v>
      </c>
      <c r="F216" s="21">
        <v>20990</v>
      </c>
      <c r="G216" s="20">
        <f>2024-1957</f>
        <v>67</v>
      </c>
      <c r="H216" s="265"/>
      <c r="I216" s="261"/>
    </row>
    <row r="217" spans="1:9" ht="15.75" customHeight="1" thickBot="1">
      <c r="A217" s="31">
        <v>208</v>
      </c>
      <c r="B217" s="213" t="s">
        <v>148</v>
      </c>
      <c r="C217" s="12" t="s">
        <v>465</v>
      </c>
      <c r="D217" s="312"/>
      <c r="E217" s="25" t="s">
        <v>4</v>
      </c>
      <c r="F217" s="15">
        <v>22993</v>
      </c>
      <c r="G217" s="25">
        <f>2024-1962</f>
        <v>62</v>
      </c>
      <c r="H217" s="266"/>
      <c r="I217" s="262"/>
    </row>
    <row r="218" spans="1:9">
      <c r="A218" s="31">
        <v>209</v>
      </c>
      <c r="B218" s="212" t="s">
        <v>149</v>
      </c>
      <c r="C218" s="6" t="s">
        <v>315</v>
      </c>
      <c r="D218" s="311" t="s">
        <v>253</v>
      </c>
      <c r="E218" s="9" t="s">
        <v>9</v>
      </c>
      <c r="F218" s="8">
        <v>31518</v>
      </c>
      <c r="G218" s="9">
        <f>2024-1986</f>
        <v>38</v>
      </c>
      <c r="H218" s="264" t="s">
        <v>239</v>
      </c>
      <c r="I218" s="260"/>
    </row>
    <row r="219" spans="1:9" ht="15" customHeight="1">
      <c r="A219" s="31">
        <v>210</v>
      </c>
      <c r="B219" s="215" t="s">
        <v>150</v>
      </c>
      <c r="C219" s="19" t="s">
        <v>386</v>
      </c>
      <c r="D219" s="313"/>
      <c r="E219" s="20" t="s">
        <v>151</v>
      </c>
      <c r="F219" s="21">
        <v>19176</v>
      </c>
      <c r="G219" s="20">
        <f>2024-1952</f>
        <v>72</v>
      </c>
      <c r="H219" s="265"/>
      <c r="I219" s="261"/>
    </row>
    <row r="220" spans="1:9" ht="15.75" customHeight="1" thickBot="1">
      <c r="A220" s="31">
        <v>211</v>
      </c>
      <c r="B220" s="213" t="s">
        <v>152</v>
      </c>
      <c r="C220" s="12" t="s">
        <v>316</v>
      </c>
      <c r="D220" s="312"/>
      <c r="E220" s="25" t="s">
        <v>4</v>
      </c>
      <c r="F220" s="15">
        <v>22134</v>
      </c>
      <c r="G220" s="25">
        <f>2024-1960</f>
        <v>64</v>
      </c>
      <c r="H220" s="266"/>
      <c r="I220" s="262"/>
    </row>
    <row r="221" spans="1:9">
      <c r="A221" s="31">
        <v>212</v>
      </c>
      <c r="B221" s="212" t="s">
        <v>153</v>
      </c>
      <c r="C221" s="6" t="s">
        <v>285</v>
      </c>
      <c r="D221" s="311" t="s">
        <v>253</v>
      </c>
      <c r="E221" s="9" t="s">
        <v>9</v>
      </c>
      <c r="F221" s="8">
        <v>33106</v>
      </c>
      <c r="G221" s="9">
        <f>2024-1990</f>
        <v>34</v>
      </c>
      <c r="H221" s="264" t="s">
        <v>239</v>
      </c>
      <c r="I221" s="260"/>
    </row>
    <row r="222" spans="1:9" ht="15" customHeight="1">
      <c r="A222" s="31">
        <v>213</v>
      </c>
      <c r="B222" s="215" t="s">
        <v>154</v>
      </c>
      <c r="C222" s="19" t="s">
        <v>287</v>
      </c>
      <c r="D222" s="313"/>
      <c r="E222" s="20" t="s">
        <v>151</v>
      </c>
      <c r="F222" s="21">
        <v>22817</v>
      </c>
      <c r="G222" s="20">
        <f>2024-1962</f>
        <v>62</v>
      </c>
      <c r="H222" s="265"/>
      <c r="I222" s="261"/>
    </row>
    <row r="223" spans="1:9" ht="15" customHeight="1">
      <c r="A223" s="31">
        <v>214</v>
      </c>
      <c r="B223" s="215" t="s">
        <v>155</v>
      </c>
      <c r="C223" s="19" t="s">
        <v>333</v>
      </c>
      <c r="D223" s="313"/>
      <c r="E223" s="20" t="s">
        <v>4</v>
      </c>
      <c r="F223" s="21">
        <v>25204</v>
      </c>
      <c r="G223" s="20">
        <f>2024-1969</f>
        <v>55</v>
      </c>
      <c r="H223" s="265"/>
      <c r="I223" s="261"/>
    </row>
    <row r="224" spans="1:9" ht="15.75" customHeight="1" thickBot="1">
      <c r="A224" s="31">
        <v>215</v>
      </c>
      <c r="B224" s="213" t="s">
        <v>156</v>
      </c>
      <c r="C224" s="12" t="s">
        <v>286</v>
      </c>
      <c r="D224" s="312"/>
      <c r="E224" s="25" t="s">
        <v>8</v>
      </c>
      <c r="F224" s="15">
        <v>43266</v>
      </c>
      <c r="G224" s="25">
        <f>2024-2018</f>
        <v>6</v>
      </c>
      <c r="H224" s="266"/>
      <c r="I224" s="262"/>
    </row>
    <row r="225" spans="1:9">
      <c r="A225" s="31">
        <v>216</v>
      </c>
      <c r="B225" s="212" t="s">
        <v>157</v>
      </c>
      <c r="C225" s="6" t="s">
        <v>410</v>
      </c>
      <c r="D225" s="293" t="s">
        <v>498</v>
      </c>
      <c r="E225" s="9" t="s">
        <v>9</v>
      </c>
      <c r="F225" s="8">
        <v>32458</v>
      </c>
      <c r="G225" s="9">
        <f>2024-1988</f>
        <v>36</v>
      </c>
      <c r="H225" s="271" t="s">
        <v>178</v>
      </c>
      <c r="I225" s="268"/>
    </row>
    <row r="226" spans="1:9" ht="15.75" customHeight="1">
      <c r="A226" s="31">
        <v>217</v>
      </c>
      <c r="B226" s="215" t="s">
        <v>158</v>
      </c>
      <c r="C226" s="19" t="s">
        <v>348</v>
      </c>
      <c r="D226" s="309"/>
      <c r="E226" s="20" t="s">
        <v>4</v>
      </c>
      <c r="F226" s="21">
        <v>23665</v>
      </c>
      <c r="G226" s="20">
        <f>2024-1964</f>
        <v>60</v>
      </c>
      <c r="H226" s="272"/>
      <c r="I226" s="269"/>
    </row>
    <row r="227" spans="1:9" ht="15.75" customHeight="1" thickBot="1">
      <c r="A227" s="31">
        <v>218</v>
      </c>
      <c r="B227" s="213" t="s">
        <v>836</v>
      </c>
      <c r="C227" s="12"/>
      <c r="D227" s="310"/>
      <c r="E227" s="25" t="s">
        <v>5</v>
      </c>
      <c r="F227" s="15" t="s">
        <v>837</v>
      </c>
      <c r="G227" s="25">
        <f>2024-1990</f>
        <v>34</v>
      </c>
      <c r="H227" s="273"/>
      <c r="I227" s="270"/>
    </row>
    <row r="228" spans="1:9">
      <c r="A228" s="31">
        <v>219</v>
      </c>
      <c r="B228" s="212" t="s">
        <v>159</v>
      </c>
      <c r="C228" s="6" t="s">
        <v>492</v>
      </c>
      <c r="D228" s="311" t="s">
        <v>254</v>
      </c>
      <c r="E228" s="9" t="s">
        <v>9</v>
      </c>
      <c r="F228" s="8">
        <v>30466</v>
      </c>
      <c r="G228" s="9">
        <f>2024-1983</f>
        <v>41</v>
      </c>
      <c r="H228" s="264" t="s">
        <v>177</v>
      </c>
      <c r="I228" s="260"/>
    </row>
    <row r="229" spans="1:9" ht="15" customHeight="1">
      <c r="A229" s="31">
        <v>220</v>
      </c>
      <c r="B229" s="215" t="s">
        <v>160</v>
      </c>
      <c r="C229" s="19" t="s">
        <v>428</v>
      </c>
      <c r="D229" s="313"/>
      <c r="E229" s="20" t="s">
        <v>4</v>
      </c>
      <c r="F229" s="21">
        <v>23743</v>
      </c>
      <c r="G229" s="20">
        <f>2024-1965</f>
        <v>59</v>
      </c>
      <c r="H229" s="265"/>
      <c r="I229" s="261"/>
    </row>
    <row r="230" spans="1:9" ht="15" customHeight="1">
      <c r="A230" s="31">
        <v>221</v>
      </c>
      <c r="B230" s="215" t="s">
        <v>161</v>
      </c>
      <c r="C230" s="19" t="s">
        <v>449</v>
      </c>
      <c r="D230" s="313"/>
      <c r="E230" s="20" t="s">
        <v>5</v>
      </c>
      <c r="F230" s="21">
        <v>31259</v>
      </c>
      <c r="G230" s="20">
        <f>2024-1985</f>
        <v>39</v>
      </c>
      <c r="H230" s="265"/>
      <c r="I230" s="261"/>
    </row>
    <row r="231" spans="1:9" ht="15" customHeight="1">
      <c r="A231" s="31">
        <v>222</v>
      </c>
      <c r="B231" s="215" t="s">
        <v>162</v>
      </c>
      <c r="C231" s="19" t="s">
        <v>380</v>
      </c>
      <c r="D231" s="313"/>
      <c r="E231" s="20" t="s">
        <v>6</v>
      </c>
      <c r="F231" s="21">
        <v>41157</v>
      </c>
      <c r="G231" s="20">
        <f>2024-2012</f>
        <v>12</v>
      </c>
      <c r="H231" s="265"/>
      <c r="I231" s="261"/>
    </row>
    <row r="232" spans="1:9" ht="15.75" customHeight="1" thickBot="1">
      <c r="A232" s="31">
        <v>223</v>
      </c>
      <c r="B232" s="213" t="s">
        <v>163</v>
      </c>
      <c r="C232" s="12" t="s">
        <v>488</v>
      </c>
      <c r="D232" s="312"/>
      <c r="E232" s="25" t="s">
        <v>6</v>
      </c>
      <c r="F232" s="15">
        <v>42783</v>
      </c>
      <c r="G232" s="25">
        <f>2024-2017</f>
        <v>7</v>
      </c>
      <c r="H232" s="266"/>
      <c r="I232" s="262"/>
    </row>
    <row r="233" spans="1:9">
      <c r="A233" s="31">
        <v>224</v>
      </c>
      <c r="B233" s="212" t="s">
        <v>164</v>
      </c>
      <c r="C233" s="6" t="s">
        <v>382</v>
      </c>
      <c r="D233" s="311" t="s">
        <v>850</v>
      </c>
      <c r="E233" s="9" t="s">
        <v>9</v>
      </c>
      <c r="F233" s="8">
        <v>25734</v>
      </c>
      <c r="G233" s="9">
        <f>2024-1970</f>
        <v>54</v>
      </c>
      <c r="H233" s="264" t="s">
        <v>177</v>
      </c>
      <c r="I233" s="260"/>
    </row>
    <row r="234" spans="1:9" ht="15" customHeight="1">
      <c r="A234" s="31">
        <v>225</v>
      </c>
      <c r="B234" s="215" t="s">
        <v>165</v>
      </c>
      <c r="C234" s="19" t="s">
        <v>384</v>
      </c>
      <c r="D234" s="313"/>
      <c r="E234" s="20" t="s">
        <v>131</v>
      </c>
      <c r="F234" s="21">
        <v>27890</v>
      </c>
      <c r="G234" s="20">
        <f>2024-1976</f>
        <v>48</v>
      </c>
      <c r="H234" s="265"/>
      <c r="I234" s="261"/>
    </row>
    <row r="235" spans="1:9" ht="15" customHeight="1">
      <c r="A235" s="31">
        <v>226</v>
      </c>
      <c r="B235" s="215" t="s">
        <v>166</v>
      </c>
      <c r="C235" s="19" t="s">
        <v>385</v>
      </c>
      <c r="D235" s="313"/>
      <c r="E235" s="20" t="s">
        <v>8</v>
      </c>
      <c r="F235" s="21">
        <v>36833</v>
      </c>
      <c r="G235" s="20">
        <f>2024-2000</f>
        <v>24</v>
      </c>
      <c r="H235" s="265"/>
      <c r="I235" s="261"/>
    </row>
    <row r="236" spans="1:9" ht="15.75" customHeight="1" thickBot="1">
      <c r="A236" s="31">
        <v>227</v>
      </c>
      <c r="B236" s="213" t="s">
        <v>167</v>
      </c>
      <c r="C236" s="12" t="s">
        <v>399</v>
      </c>
      <c r="D236" s="312"/>
      <c r="E236" s="25" t="s">
        <v>8</v>
      </c>
      <c r="F236" s="15">
        <v>38428</v>
      </c>
      <c r="G236" s="25">
        <f>2024-2005</f>
        <v>19</v>
      </c>
      <c r="H236" s="266"/>
      <c r="I236" s="262"/>
    </row>
    <row r="237" spans="1:9">
      <c r="A237" s="31">
        <v>228</v>
      </c>
      <c r="B237" s="212" t="s">
        <v>168</v>
      </c>
      <c r="C237" s="6" t="s">
        <v>409</v>
      </c>
      <c r="D237" s="293" t="s">
        <v>253</v>
      </c>
      <c r="E237" s="9" t="s">
        <v>9</v>
      </c>
      <c r="F237" s="8">
        <v>32980</v>
      </c>
      <c r="G237" s="9">
        <f>2024-1990</f>
        <v>34</v>
      </c>
      <c r="H237" s="271" t="s">
        <v>239</v>
      </c>
      <c r="I237" s="268"/>
    </row>
    <row r="238" spans="1:9" ht="15" customHeight="1">
      <c r="A238" s="31">
        <v>229</v>
      </c>
      <c r="B238" s="215" t="s">
        <v>275</v>
      </c>
      <c r="C238" s="19" t="s">
        <v>423</v>
      </c>
      <c r="D238" s="309"/>
      <c r="E238" s="20" t="s">
        <v>4</v>
      </c>
      <c r="F238" s="21">
        <v>25204</v>
      </c>
      <c r="G238" s="20">
        <f>2024-1969</f>
        <v>55</v>
      </c>
      <c r="H238" s="272"/>
      <c r="I238" s="269"/>
    </row>
    <row r="239" spans="1:9" ht="15" customHeight="1">
      <c r="A239" s="31">
        <v>230</v>
      </c>
      <c r="B239" s="215" t="s">
        <v>169</v>
      </c>
      <c r="C239" s="19" t="s">
        <v>408</v>
      </c>
      <c r="D239" s="309"/>
      <c r="E239" s="20" t="s">
        <v>5</v>
      </c>
      <c r="F239" s="21">
        <v>33156</v>
      </c>
      <c r="G239" s="20">
        <f>2024-1990</f>
        <v>34</v>
      </c>
      <c r="H239" s="272"/>
      <c r="I239" s="269"/>
    </row>
    <row r="240" spans="1:9" ht="15.75" customHeight="1">
      <c r="A240" s="31">
        <v>231</v>
      </c>
      <c r="B240" s="215" t="s">
        <v>170</v>
      </c>
      <c r="C240" s="19" t="s">
        <v>308</v>
      </c>
      <c r="D240" s="309"/>
      <c r="E240" s="20" t="s">
        <v>8</v>
      </c>
      <c r="F240" s="21">
        <v>42129</v>
      </c>
      <c r="G240" s="20">
        <f>2024-2015</f>
        <v>9</v>
      </c>
      <c r="H240" s="272"/>
      <c r="I240" s="269"/>
    </row>
    <row r="241" spans="1:9" ht="15.75" customHeight="1" thickBot="1">
      <c r="A241" s="31">
        <v>232</v>
      </c>
      <c r="B241" s="213" t="s">
        <v>804</v>
      </c>
      <c r="C241" s="12" t="s">
        <v>805</v>
      </c>
      <c r="D241" s="310"/>
      <c r="E241" s="25" t="s">
        <v>6</v>
      </c>
      <c r="F241" s="15" t="s">
        <v>806</v>
      </c>
      <c r="G241" s="25">
        <f>2024-2022</f>
        <v>2</v>
      </c>
      <c r="H241" s="273"/>
      <c r="I241" s="270"/>
    </row>
    <row r="242" spans="1:9">
      <c r="A242" s="31">
        <v>233</v>
      </c>
      <c r="B242" s="212" t="s">
        <v>171</v>
      </c>
      <c r="C242" s="6" t="s">
        <v>329</v>
      </c>
      <c r="D242" s="311" t="s">
        <v>248</v>
      </c>
      <c r="E242" s="9" t="s">
        <v>9</v>
      </c>
      <c r="F242" s="8">
        <v>30846</v>
      </c>
      <c r="G242" s="32">
        <f>2024-1984</f>
        <v>40</v>
      </c>
      <c r="H242" s="264" t="s">
        <v>277</v>
      </c>
      <c r="I242" s="260"/>
    </row>
    <row r="243" spans="1:9" ht="15" customHeight="1">
      <c r="A243" s="31">
        <v>234</v>
      </c>
      <c r="B243" s="215" t="s">
        <v>172</v>
      </c>
      <c r="C243" s="19" t="s">
        <v>307</v>
      </c>
      <c r="D243" s="313"/>
      <c r="E243" s="20" t="s">
        <v>5</v>
      </c>
      <c r="F243" s="21">
        <v>32491</v>
      </c>
      <c r="G243" s="20">
        <f>2024-1988</f>
        <v>36</v>
      </c>
      <c r="H243" s="265"/>
      <c r="I243" s="261"/>
    </row>
    <row r="244" spans="1:9" ht="15" customHeight="1">
      <c r="A244" s="31">
        <v>235</v>
      </c>
      <c r="B244" s="215" t="s">
        <v>173</v>
      </c>
      <c r="C244" s="19" t="s">
        <v>283</v>
      </c>
      <c r="D244" s="313"/>
      <c r="E244" s="20" t="s">
        <v>174</v>
      </c>
      <c r="F244" s="21">
        <v>41586</v>
      </c>
      <c r="G244" s="20">
        <f>2024-2013</f>
        <v>11</v>
      </c>
      <c r="H244" s="265"/>
      <c r="I244" s="261"/>
    </row>
    <row r="245" spans="1:9" ht="15.75" customHeight="1" thickBot="1">
      <c r="A245" s="31">
        <v>236</v>
      </c>
      <c r="B245" s="213" t="s">
        <v>175</v>
      </c>
      <c r="C245" s="12" t="s">
        <v>288</v>
      </c>
      <c r="D245" s="312"/>
      <c r="E245" s="25" t="s">
        <v>6</v>
      </c>
      <c r="F245" s="15">
        <v>42860</v>
      </c>
      <c r="G245" s="25">
        <f>2024-2017</f>
        <v>7</v>
      </c>
      <c r="H245" s="266"/>
      <c r="I245" s="262"/>
    </row>
    <row r="246" spans="1:9">
      <c r="A246" s="31">
        <v>237</v>
      </c>
      <c r="B246" s="212" t="s">
        <v>255</v>
      </c>
      <c r="C246" s="6" t="s">
        <v>471</v>
      </c>
      <c r="D246" s="293" t="s">
        <v>256</v>
      </c>
      <c r="E246" s="9" t="s">
        <v>9</v>
      </c>
      <c r="F246" s="8">
        <v>30107</v>
      </c>
      <c r="G246" s="9">
        <f>2024-1982</f>
        <v>42</v>
      </c>
      <c r="H246" s="271" t="s">
        <v>178</v>
      </c>
      <c r="I246" s="268"/>
    </row>
    <row r="247" spans="1:9" ht="15" customHeight="1">
      <c r="A247" s="31">
        <v>238</v>
      </c>
      <c r="B247" s="215" t="s">
        <v>257</v>
      </c>
      <c r="C247" s="19" t="s">
        <v>453</v>
      </c>
      <c r="D247" s="309"/>
      <c r="E247" s="20" t="s">
        <v>7</v>
      </c>
      <c r="F247" s="21">
        <v>18280</v>
      </c>
      <c r="G247" s="20">
        <f>2024-1950</f>
        <v>74</v>
      </c>
      <c r="H247" s="272"/>
      <c r="I247" s="269"/>
    </row>
    <row r="248" spans="1:9" ht="15.75" customHeight="1">
      <c r="A248" s="31">
        <v>239</v>
      </c>
      <c r="B248" s="215" t="s">
        <v>258</v>
      </c>
      <c r="C248" s="19" t="s">
        <v>366</v>
      </c>
      <c r="D248" s="309"/>
      <c r="E248" s="20" t="s">
        <v>8</v>
      </c>
      <c r="F248" s="21">
        <v>40593</v>
      </c>
      <c r="G248" s="20">
        <f>2025-2011</f>
        <v>14</v>
      </c>
      <c r="H248" s="272"/>
      <c r="I248" s="269"/>
    </row>
    <row r="249" spans="1:9" ht="15.75" customHeight="1" thickBot="1">
      <c r="A249" s="31">
        <v>240</v>
      </c>
      <c r="B249" s="213" t="s">
        <v>816</v>
      </c>
      <c r="C249" s="12" t="s">
        <v>453</v>
      </c>
      <c r="D249" s="310"/>
      <c r="E249" s="25" t="s">
        <v>11</v>
      </c>
      <c r="F249" s="15" t="s">
        <v>817</v>
      </c>
      <c r="G249" s="25">
        <f>2024-1979</f>
        <v>45</v>
      </c>
      <c r="H249" s="273"/>
      <c r="I249" s="270"/>
    </row>
    <row r="250" spans="1:9" ht="14.4" thickBot="1">
      <c r="A250" s="31">
        <v>241</v>
      </c>
      <c r="B250" s="224" t="s">
        <v>276</v>
      </c>
      <c r="C250" s="131" t="s">
        <v>391</v>
      </c>
      <c r="D250" s="131" t="s">
        <v>32</v>
      </c>
      <c r="E250" s="38" t="s">
        <v>9</v>
      </c>
      <c r="F250" s="132">
        <v>32986</v>
      </c>
      <c r="G250" s="38">
        <f>2024-1990</f>
        <v>34</v>
      </c>
      <c r="H250" s="29" t="s">
        <v>180</v>
      </c>
      <c r="I250" s="128"/>
    </row>
    <row r="251" spans="1:9">
      <c r="A251" s="31">
        <v>242</v>
      </c>
      <c r="B251" s="212" t="s">
        <v>501</v>
      </c>
      <c r="C251" s="311" t="s">
        <v>502</v>
      </c>
      <c r="D251" s="311" t="s">
        <v>248</v>
      </c>
      <c r="E251" s="9" t="s">
        <v>9</v>
      </c>
      <c r="F251" s="92">
        <v>24564</v>
      </c>
      <c r="G251" s="62">
        <f>2024-1967</f>
        <v>57</v>
      </c>
      <c r="H251" s="264" t="s">
        <v>177</v>
      </c>
      <c r="I251" s="333"/>
    </row>
    <row r="252" spans="1:9" ht="14.25" customHeight="1">
      <c r="A252" s="31">
        <v>243</v>
      </c>
      <c r="B252" s="219" t="s">
        <v>503</v>
      </c>
      <c r="C252" s="346"/>
      <c r="D252" s="346"/>
      <c r="E252" s="20" t="s">
        <v>5</v>
      </c>
      <c r="F252" s="21">
        <v>26501</v>
      </c>
      <c r="G252" s="63">
        <f>2024-1972</f>
        <v>52</v>
      </c>
      <c r="H252" s="265"/>
      <c r="I252" s="334"/>
    </row>
    <row r="253" spans="1:9" ht="15" customHeight="1" thickBot="1">
      <c r="A253" s="31">
        <v>244</v>
      </c>
      <c r="B253" s="220" t="s">
        <v>504</v>
      </c>
      <c r="C253" s="347"/>
      <c r="D253" s="347"/>
      <c r="E253" s="25" t="s">
        <v>8</v>
      </c>
      <c r="F253" s="15">
        <v>37187</v>
      </c>
      <c r="G253" s="65">
        <f>2024-2001</f>
        <v>23</v>
      </c>
      <c r="H253" s="266"/>
      <c r="I253" s="335"/>
    </row>
    <row r="254" spans="1:9">
      <c r="A254" s="31">
        <v>245</v>
      </c>
      <c r="B254" s="212" t="s">
        <v>506</v>
      </c>
      <c r="C254" s="311" t="s">
        <v>505</v>
      </c>
      <c r="D254" s="311" t="s">
        <v>507</v>
      </c>
      <c r="E254" s="9" t="s">
        <v>9</v>
      </c>
      <c r="F254" s="59">
        <v>34453</v>
      </c>
      <c r="G254" s="62">
        <f>2024-1994</f>
        <v>30</v>
      </c>
      <c r="H254" s="264" t="s">
        <v>178</v>
      </c>
      <c r="I254" s="333"/>
    </row>
    <row r="255" spans="1:9" ht="14.25" customHeight="1">
      <c r="A255" s="31">
        <v>246</v>
      </c>
      <c r="B255" s="219" t="s">
        <v>508</v>
      </c>
      <c r="C255" s="346"/>
      <c r="D255" s="346"/>
      <c r="E255" s="44" t="s">
        <v>7</v>
      </c>
      <c r="F255" s="1">
        <v>24957</v>
      </c>
      <c r="G255" s="63">
        <f>2024-1968</f>
        <v>56</v>
      </c>
      <c r="H255" s="265"/>
      <c r="I255" s="334"/>
    </row>
    <row r="256" spans="1:9" ht="15" customHeight="1">
      <c r="A256" s="31">
        <v>247</v>
      </c>
      <c r="B256" s="219" t="s">
        <v>509</v>
      </c>
      <c r="C256" s="346"/>
      <c r="D256" s="346"/>
      <c r="E256" s="44" t="s">
        <v>4</v>
      </c>
      <c r="F256" s="1">
        <v>25719</v>
      </c>
      <c r="G256" s="63">
        <f>2024-1970</f>
        <v>54</v>
      </c>
      <c r="H256" s="265"/>
      <c r="I256" s="334"/>
    </row>
    <row r="257" spans="1:9" ht="15" customHeight="1">
      <c r="A257" s="31">
        <v>248</v>
      </c>
      <c r="B257" s="225" t="s">
        <v>570</v>
      </c>
      <c r="C257" s="349"/>
      <c r="D257" s="349"/>
      <c r="E257" s="43" t="s">
        <v>5</v>
      </c>
      <c r="F257" s="60">
        <v>36588</v>
      </c>
      <c r="G257" s="204">
        <f>2024-2000</f>
        <v>24</v>
      </c>
      <c r="H257" s="267"/>
      <c r="I257" s="380"/>
    </row>
    <row r="258" spans="1:9" ht="15.6">
      <c r="A258" s="31">
        <v>249</v>
      </c>
      <c r="B258" s="226" t="s">
        <v>511</v>
      </c>
      <c r="C258" s="66" t="s">
        <v>512</v>
      </c>
      <c r="D258" s="71" t="s">
        <v>510</v>
      </c>
      <c r="E258" s="63" t="s">
        <v>9</v>
      </c>
      <c r="F258" s="64">
        <v>34518</v>
      </c>
      <c r="G258" s="63">
        <f>2024-1994</f>
        <v>30</v>
      </c>
      <c r="H258" s="265" t="s">
        <v>178</v>
      </c>
      <c r="I258" s="307"/>
    </row>
    <row r="259" spans="1:9" ht="15.6">
      <c r="A259" s="31">
        <v>250</v>
      </c>
      <c r="B259" s="227" t="s">
        <v>513</v>
      </c>
      <c r="C259" s="66"/>
      <c r="D259" s="71"/>
      <c r="E259" s="63" t="s">
        <v>4</v>
      </c>
      <c r="F259" s="1">
        <v>21023</v>
      </c>
      <c r="G259" s="63">
        <f>2024-1957</f>
        <v>67</v>
      </c>
      <c r="H259" s="265"/>
      <c r="I259" s="307"/>
    </row>
    <row r="260" spans="1:9" ht="16.2" thickBot="1">
      <c r="A260" s="31">
        <v>251</v>
      </c>
      <c r="B260" s="228" t="s">
        <v>514</v>
      </c>
      <c r="C260" s="207"/>
      <c r="D260" s="208"/>
      <c r="E260" s="204" t="s">
        <v>7</v>
      </c>
      <c r="F260" s="60">
        <v>20785</v>
      </c>
      <c r="G260" s="204">
        <f>2024-1956</f>
        <v>68</v>
      </c>
      <c r="H260" s="267"/>
      <c r="I260" s="308"/>
    </row>
    <row r="261" spans="1:9" ht="15.6">
      <c r="A261" s="31">
        <v>252</v>
      </c>
      <c r="B261" s="229" t="s">
        <v>515</v>
      </c>
      <c r="C261" s="61" t="s">
        <v>516</v>
      </c>
      <c r="D261" s="72" t="s">
        <v>18</v>
      </c>
      <c r="E261" s="62" t="s">
        <v>9</v>
      </c>
      <c r="F261" s="80">
        <v>24967</v>
      </c>
      <c r="G261" s="62">
        <f>2024-1968</f>
        <v>56</v>
      </c>
      <c r="H261" s="365" t="s">
        <v>176</v>
      </c>
      <c r="I261" s="377"/>
    </row>
    <row r="262" spans="1:9" ht="16.2" thickBot="1">
      <c r="A262" s="31">
        <v>253</v>
      </c>
      <c r="B262" s="230" t="s">
        <v>953</v>
      </c>
      <c r="C262" s="209"/>
      <c r="D262" s="133"/>
      <c r="E262" s="65" t="s">
        <v>5</v>
      </c>
      <c r="F262" s="210">
        <v>25429</v>
      </c>
      <c r="G262" s="65">
        <f>2024-1969</f>
        <v>55</v>
      </c>
      <c r="H262" s="343"/>
      <c r="I262" s="341"/>
    </row>
    <row r="263" spans="1:9" ht="15.75" customHeight="1">
      <c r="A263" s="31">
        <v>254</v>
      </c>
      <c r="B263" s="231" t="s">
        <v>517</v>
      </c>
      <c r="C263" s="330" t="s">
        <v>518</v>
      </c>
      <c r="D263" s="309" t="s">
        <v>519</v>
      </c>
      <c r="E263" s="205" t="s">
        <v>9</v>
      </c>
      <c r="F263" s="206">
        <v>33086</v>
      </c>
      <c r="G263" s="205">
        <f>2024-1990</f>
        <v>34</v>
      </c>
      <c r="H263" s="342" t="s">
        <v>277</v>
      </c>
      <c r="I263" s="340"/>
    </row>
    <row r="264" spans="1:9">
      <c r="A264" s="31">
        <v>255</v>
      </c>
      <c r="B264" s="219" t="s">
        <v>520</v>
      </c>
      <c r="C264" s="330"/>
      <c r="D264" s="309"/>
      <c r="E264" s="63" t="s">
        <v>7</v>
      </c>
      <c r="F264" s="1">
        <v>21987</v>
      </c>
      <c r="G264" s="63">
        <f>2024-1960</f>
        <v>64</v>
      </c>
      <c r="H264" s="342"/>
      <c r="I264" s="340"/>
    </row>
    <row r="265" spans="1:9">
      <c r="A265" s="31">
        <v>256</v>
      </c>
      <c r="B265" s="219" t="s">
        <v>521</v>
      </c>
      <c r="C265" s="330"/>
      <c r="D265" s="309"/>
      <c r="E265" s="63" t="s">
        <v>4</v>
      </c>
      <c r="F265" s="1">
        <v>25496</v>
      </c>
      <c r="G265" s="63">
        <f>2024-1969</f>
        <v>55</v>
      </c>
      <c r="H265" s="342"/>
      <c r="I265" s="340"/>
    </row>
    <row r="266" spans="1:9" ht="14.4" thickBot="1">
      <c r="A266" s="31">
        <v>257</v>
      </c>
      <c r="B266" s="220" t="s">
        <v>839</v>
      </c>
      <c r="C266" s="331"/>
      <c r="D266" s="310"/>
      <c r="E266" s="65" t="s">
        <v>5</v>
      </c>
      <c r="F266" s="51" t="s">
        <v>840</v>
      </c>
      <c r="G266" s="65">
        <f>2024-1992</f>
        <v>32</v>
      </c>
      <c r="H266" s="343"/>
      <c r="I266" s="341"/>
    </row>
    <row r="267" spans="1:9" ht="15.6">
      <c r="A267" s="31">
        <v>258</v>
      </c>
      <c r="B267" s="232" t="s">
        <v>522</v>
      </c>
      <c r="C267" s="47" t="s">
        <v>523</v>
      </c>
      <c r="D267" s="293" t="s">
        <v>524</v>
      </c>
      <c r="E267" s="62" t="s">
        <v>9</v>
      </c>
      <c r="F267" s="59">
        <v>33591</v>
      </c>
      <c r="G267" s="62">
        <f>2024-1991</f>
        <v>33</v>
      </c>
      <c r="H267" s="276" t="s">
        <v>239</v>
      </c>
      <c r="I267" s="333"/>
    </row>
    <row r="268" spans="1:9" ht="15">
      <c r="A268" s="31">
        <v>259</v>
      </c>
      <c r="B268" s="219" t="s">
        <v>525</v>
      </c>
      <c r="C268" s="67"/>
      <c r="D268" s="309"/>
      <c r="E268" s="63" t="s">
        <v>5</v>
      </c>
      <c r="F268" s="1">
        <v>33441</v>
      </c>
      <c r="G268" s="63">
        <f>2024-1991</f>
        <v>33</v>
      </c>
      <c r="H268" s="332"/>
      <c r="I268" s="334"/>
    </row>
    <row r="269" spans="1:9" ht="15">
      <c r="A269" s="31">
        <v>260</v>
      </c>
      <c r="B269" s="219" t="s">
        <v>970</v>
      </c>
      <c r="C269" s="67"/>
      <c r="D269" s="309"/>
      <c r="E269" s="63" t="s">
        <v>8</v>
      </c>
      <c r="F269" s="1">
        <v>44579</v>
      </c>
      <c r="G269" s="63">
        <f>2024-2022</f>
        <v>2</v>
      </c>
      <c r="H269" s="332"/>
      <c r="I269" s="334"/>
    </row>
    <row r="270" spans="1:9" ht="15">
      <c r="A270" s="31">
        <v>261</v>
      </c>
      <c r="B270" s="219" t="s">
        <v>526</v>
      </c>
      <c r="C270" s="67"/>
      <c r="D270" s="309"/>
      <c r="E270" s="63" t="s">
        <v>7</v>
      </c>
      <c r="F270" s="1">
        <v>23212</v>
      </c>
      <c r="G270" s="63">
        <f>2024-1963</f>
        <v>61</v>
      </c>
      <c r="H270" s="332"/>
      <c r="I270" s="334"/>
    </row>
    <row r="271" spans="1:9" ht="15.6" thickBot="1">
      <c r="A271" s="31">
        <v>262</v>
      </c>
      <c r="B271" s="223" t="s">
        <v>527</v>
      </c>
      <c r="C271" s="82"/>
      <c r="D271" s="310"/>
      <c r="E271" s="84" t="s">
        <v>4</v>
      </c>
      <c r="F271" s="85">
        <v>23377</v>
      </c>
      <c r="G271" s="65">
        <f>2024-1964</f>
        <v>60</v>
      </c>
      <c r="H271" s="277"/>
      <c r="I271" s="335"/>
    </row>
    <row r="272" spans="1:9" ht="16.2" thickBot="1">
      <c r="A272" s="31">
        <v>263</v>
      </c>
      <c r="B272" s="233" t="s">
        <v>528</v>
      </c>
      <c r="C272" s="86" t="s">
        <v>529</v>
      </c>
      <c r="D272" s="87" t="s">
        <v>530</v>
      </c>
      <c r="E272" s="88" t="s">
        <v>9</v>
      </c>
      <c r="F272" s="89">
        <v>34860</v>
      </c>
      <c r="G272" s="38">
        <f>2024-1995</f>
        <v>29</v>
      </c>
      <c r="H272" s="38" t="s">
        <v>178</v>
      </c>
      <c r="I272" s="78"/>
    </row>
    <row r="273" spans="1:9" ht="15.6">
      <c r="A273" s="31">
        <v>264</v>
      </c>
      <c r="B273" s="212" t="s">
        <v>551</v>
      </c>
      <c r="C273" s="96" t="s">
        <v>555</v>
      </c>
      <c r="D273" s="311" t="s">
        <v>552</v>
      </c>
      <c r="E273" s="7" t="s">
        <v>9</v>
      </c>
      <c r="F273" s="8">
        <v>29361</v>
      </c>
      <c r="G273" s="9">
        <f>2024-1980</f>
        <v>44</v>
      </c>
      <c r="H273" s="276" t="s">
        <v>180</v>
      </c>
      <c r="I273" s="337"/>
    </row>
    <row r="274" spans="1:9" ht="14.25" customHeight="1">
      <c r="A274" s="31">
        <v>265</v>
      </c>
      <c r="B274" s="215" t="s">
        <v>553</v>
      </c>
      <c r="C274" s="74"/>
      <c r="D274" s="313"/>
      <c r="E274" s="20" t="s">
        <v>7</v>
      </c>
      <c r="F274" s="21">
        <v>18424</v>
      </c>
      <c r="G274" s="20">
        <f>2024-1950</f>
        <v>74</v>
      </c>
      <c r="H274" s="332"/>
      <c r="I274" s="338"/>
    </row>
    <row r="275" spans="1:9">
      <c r="A275" s="31">
        <v>266</v>
      </c>
      <c r="B275" s="215" t="s">
        <v>556</v>
      </c>
      <c r="C275" s="19"/>
      <c r="D275" s="313"/>
      <c r="E275" s="20" t="s">
        <v>4</v>
      </c>
      <c r="F275" s="21" t="s">
        <v>557</v>
      </c>
      <c r="G275" s="20">
        <f>2024-1951</f>
        <v>73</v>
      </c>
      <c r="H275" s="332"/>
      <c r="I275" s="338"/>
    </row>
    <row r="276" spans="1:9" ht="14.25" customHeight="1" thickBot="1">
      <c r="A276" s="31">
        <v>267</v>
      </c>
      <c r="B276" s="213" t="s">
        <v>558</v>
      </c>
      <c r="C276" s="12"/>
      <c r="D276" s="312"/>
      <c r="E276" s="25" t="s">
        <v>8</v>
      </c>
      <c r="F276" s="15">
        <v>43007</v>
      </c>
      <c r="G276" s="25">
        <f>2024-2017</f>
        <v>7</v>
      </c>
      <c r="H276" s="277"/>
      <c r="I276" s="339"/>
    </row>
    <row r="277" spans="1:9" ht="15.6">
      <c r="A277" s="31">
        <v>268</v>
      </c>
      <c r="B277" s="234" t="s">
        <v>559</v>
      </c>
      <c r="C277" s="96" t="s">
        <v>560</v>
      </c>
      <c r="D277" s="46" t="s">
        <v>565</v>
      </c>
      <c r="E277" s="62" t="s">
        <v>9</v>
      </c>
      <c r="F277" s="80">
        <v>32058</v>
      </c>
      <c r="G277" s="62">
        <f>2024-1987</f>
        <v>37</v>
      </c>
      <c r="H277" s="276" t="s">
        <v>569</v>
      </c>
      <c r="I277" s="333"/>
    </row>
    <row r="278" spans="1:9" ht="15" customHeight="1">
      <c r="A278" s="31">
        <v>269</v>
      </c>
      <c r="B278" s="219" t="s">
        <v>562</v>
      </c>
      <c r="C278" s="40"/>
      <c r="D278" s="40"/>
      <c r="E278" s="20" t="s">
        <v>7</v>
      </c>
      <c r="F278" s="64">
        <v>22070</v>
      </c>
      <c r="G278" s="44">
        <f>2024-1960</f>
        <v>64</v>
      </c>
      <c r="H278" s="332"/>
      <c r="I278" s="334"/>
    </row>
    <row r="279" spans="1:9" ht="15" customHeight="1">
      <c r="A279" s="31">
        <v>270</v>
      </c>
      <c r="B279" s="219" t="s">
        <v>561</v>
      </c>
      <c r="C279" s="40"/>
      <c r="D279" s="40"/>
      <c r="E279" s="20" t="s">
        <v>4</v>
      </c>
      <c r="F279" s="1">
        <v>25693</v>
      </c>
      <c r="G279" s="44">
        <f>2024-1970</f>
        <v>54</v>
      </c>
      <c r="H279" s="332"/>
      <c r="I279" s="334"/>
    </row>
    <row r="280" spans="1:9" ht="15" customHeight="1">
      <c r="A280" s="31">
        <v>271</v>
      </c>
      <c r="B280" s="219" t="s">
        <v>563</v>
      </c>
      <c r="C280" s="40"/>
      <c r="D280" s="40"/>
      <c r="E280" s="20" t="s">
        <v>5</v>
      </c>
      <c r="F280" s="1">
        <v>33836</v>
      </c>
      <c r="G280" s="44">
        <f>2024-1992</f>
        <v>32</v>
      </c>
      <c r="H280" s="332"/>
      <c r="I280" s="334"/>
    </row>
    <row r="281" spans="1:9" ht="15.75" customHeight="1" thickBot="1">
      <c r="A281" s="31">
        <v>272</v>
      </c>
      <c r="B281" s="220" t="s">
        <v>564</v>
      </c>
      <c r="C281" s="41"/>
      <c r="D281" s="41"/>
      <c r="E281" s="45" t="s">
        <v>8</v>
      </c>
      <c r="F281" s="51">
        <v>43505</v>
      </c>
      <c r="G281" s="45">
        <f>2024-2019</f>
        <v>5</v>
      </c>
      <c r="H281" s="277"/>
      <c r="I281" s="335"/>
    </row>
    <row r="282" spans="1:9" ht="15.75" customHeight="1">
      <c r="A282" s="31">
        <v>273</v>
      </c>
      <c r="B282" s="235" t="s">
        <v>574</v>
      </c>
      <c r="C282" s="96" t="s">
        <v>575</v>
      </c>
      <c r="D282" s="72" t="s">
        <v>576</v>
      </c>
      <c r="E282" s="62" t="s">
        <v>9</v>
      </c>
      <c r="F282" s="59" t="s">
        <v>577</v>
      </c>
      <c r="G282" s="77">
        <f>2024-1998</f>
        <v>26</v>
      </c>
      <c r="H282" s="276" t="s">
        <v>178</v>
      </c>
      <c r="I282" s="333"/>
    </row>
    <row r="283" spans="1:9" ht="15.75" customHeight="1">
      <c r="A283" s="31">
        <v>274</v>
      </c>
      <c r="B283" s="219" t="s">
        <v>578</v>
      </c>
      <c r="C283" s="40"/>
      <c r="D283" s="73"/>
      <c r="E283" s="44" t="s">
        <v>7</v>
      </c>
      <c r="F283" s="1">
        <v>22746</v>
      </c>
      <c r="G283" s="44">
        <f>2024-1962</f>
        <v>62</v>
      </c>
      <c r="H283" s="332"/>
      <c r="I283" s="334"/>
    </row>
    <row r="284" spans="1:9" ht="15.75" customHeight="1" thickBot="1">
      <c r="A284" s="31">
        <v>275</v>
      </c>
      <c r="B284" s="220" t="s">
        <v>579</v>
      </c>
      <c r="C284" s="41"/>
      <c r="D284" s="133"/>
      <c r="E284" s="45" t="s">
        <v>4</v>
      </c>
      <c r="F284" s="51">
        <v>28326</v>
      </c>
      <c r="G284" s="45">
        <f>2024-1977</f>
        <v>47</v>
      </c>
      <c r="H284" s="277"/>
      <c r="I284" s="335"/>
    </row>
    <row r="285" spans="1:9" s="112" customFormat="1" ht="20.100000000000001" customHeight="1">
      <c r="A285" s="31">
        <v>276</v>
      </c>
      <c r="B285" s="236" t="s">
        <v>595</v>
      </c>
      <c r="C285" s="95" t="s">
        <v>623</v>
      </c>
      <c r="D285" s="145" t="s">
        <v>867</v>
      </c>
      <c r="E285" s="146" t="s">
        <v>9</v>
      </c>
      <c r="F285" s="245" t="s">
        <v>624</v>
      </c>
      <c r="G285" s="148">
        <f>2024-1997</f>
        <v>27</v>
      </c>
      <c r="H285" s="291" t="s">
        <v>178</v>
      </c>
      <c r="I285" s="286"/>
    </row>
    <row r="286" spans="1:9" s="112" customFormat="1" ht="20.100000000000001" customHeight="1" thickBot="1">
      <c r="A286" s="31">
        <v>277</v>
      </c>
      <c r="B286" s="223" t="s">
        <v>625</v>
      </c>
      <c r="C286" s="153"/>
      <c r="D286" s="154"/>
      <c r="E286" s="113" t="s">
        <v>4</v>
      </c>
      <c r="F286" s="246" t="s">
        <v>626</v>
      </c>
      <c r="G286" s="113">
        <f>2024-1968</f>
        <v>56</v>
      </c>
      <c r="H286" s="292"/>
      <c r="I286" s="287"/>
    </row>
    <row r="287" spans="1:9" s="112" customFormat="1" ht="20.100000000000001" customHeight="1">
      <c r="A287" s="31">
        <v>278</v>
      </c>
      <c r="B287" s="236" t="s">
        <v>596</v>
      </c>
      <c r="C287" s="95" t="s">
        <v>627</v>
      </c>
      <c r="D287" s="145" t="s">
        <v>866</v>
      </c>
      <c r="E287" s="146" t="s">
        <v>9</v>
      </c>
      <c r="F287" s="245" t="s">
        <v>629</v>
      </c>
      <c r="G287" s="148">
        <f>2024-1994</f>
        <v>30</v>
      </c>
      <c r="H287" s="291" t="s">
        <v>178</v>
      </c>
      <c r="I287" s="286"/>
    </row>
    <row r="288" spans="1:9" s="112" customFormat="1" ht="20.100000000000001" customHeight="1" thickBot="1">
      <c r="A288" s="31">
        <v>279</v>
      </c>
      <c r="B288" s="237" t="s">
        <v>630</v>
      </c>
      <c r="C288" s="177"/>
      <c r="D288" s="136"/>
      <c r="E288" s="137" t="s">
        <v>4</v>
      </c>
      <c r="F288" s="247" t="s">
        <v>631</v>
      </c>
      <c r="G288" s="137">
        <f>2024-1969</f>
        <v>55</v>
      </c>
      <c r="H288" s="314"/>
      <c r="I288" s="288"/>
    </row>
    <row r="289" spans="1:9" s="112" customFormat="1" ht="20.100000000000001" customHeight="1">
      <c r="A289" s="31">
        <v>280</v>
      </c>
      <c r="B289" s="236" t="s">
        <v>597</v>
      </c>
      <c r="C289" s="96" t="s">
        <v>632</v>
      </c>
      <c r="D289" s="145" t="s">
        <v>633</v>
      </c>
      <c r="E289" s="146" t="s">
        <v>9</v>
      </c>
      <c r="F289" s="147" t="s">
        <v>634</v>
      </c>
      <c r="G289" s="148">
        <f>2024-1992</f>
        <v>32</v>
      </c>
      <c r="H289" s="344" t="s">
        <v>178</v>
      </c>
      <c r="I289" s="286"/>
    </row>
    <row r="290" spans="1:9" s="112" customFormat="1" ht="20.100000000000001" customHeight="1">
      <c r="A290" s="31">
        <v>281</v>
      </c>
      <c r="B290" s="221" t="s">
        <v>889</v>
      </c>
      <c r="C290" s="175"/>
      <c r="D290" s="176"/>
      <c r="E290" s="171" t="s">
        <v>4</v>
      </c>
      <c r="F290" s="174" t="s">
        <v>890</v>
      </c>
      <c r="G290" s="171">
        <f>2024-1965</f>
        <v>59</v>
      </c>
      <c r="H290" s="314"/>
      <c r="I290" s="288"/>
    </row>
    <row r="291" spans="1:9" s="112" customFormat="1" ht="20.100000000000001" customHeight="1" thickBot="1">
      <c r="A291" s="31">
        <v>282</v>
      </c>
      <c r="B291" s="223" t="s">
        <v>887</v>
      </c>
      <c r="C291" s="178"/>
      <c r="D291" s="164"/>
      <c r="E291" s="113" t="s">
        <v>7</v>
      </c>
      <c r="F291" s="163" t="s">
        <v>888</v>
      </c>
      <c r="G291" s="113">
        <f>2024-1958</f>
        <v>66</v>
      </c>
      <c r="H291" s="345"/>
      <c r="I291" s="287"/>
    </row>
    <row r="292" spans="1:9" s="112" customFormat="1" ht="20.100000000000001" customHeight="1">
      <c r="A292" s="31">
        <v>283</v>
      </c>
      <c r="B292" s="238" t="s">
        <v>598</v>
      </c>
      <c r="C292" s="115" t="s">
        <v>635</v>
      </c>
      <c r="D292" s="114" t="s">
        <v>868</v>
      </c>
      <c r="E292" s="116" t="s">
        <v>9</v>
      </c>
      <c r="F292" s="248" t="s">
        <v>636</v>
      </c>
      <c r="G292" s="117">
        <f>2024-1983</f>
        <v>41</v>
      </c>
      <c r="H292" s="314" t="s">
        <v>177</v>
      </c>
      <c r="I292" s="336"/>
    </row>
    <row r="293" spans="1:9" s="112" customFormat="1" ht="20.100000000000001" customHeight="1" thickBot="1">
      <c r="A293" s="31">
        <v>284</v>
      </c>
      <c r="B293" s="237" t="s">
        <v>879</v>
      </c>
      <c r="C293" s="125"/>
      <c r="D293" s="136"/>
      <c r="E293" s="137" t="s">
        <v>6</v>
      </c>
      <c r="F293" s="138" t="s">
        <v>637</v>
      </c>
      <c r="G293" s="137">
        <f>2024-2011</f>
        <v>13</v>
      </c>
      <c r="H293" s="314"/>
      <c r="I293" s="336"/>
    </row>
    <row r="294" spans="1:9" s="112" customFormat="1" ht="20.100000000000001" customHeight="1">
      <c r="A294" s="31">
        <v>285</v>
      </c>
      <c r="B294" s="236" t="s">
        <v>599</v>
      </c>
      <c r="C294" s="95" t="s">
        <v>638</v>
      </c>
      <c r="D294" s="145" t="s">
        <v>639</v>
      </c>
      <c r="E294" s="146" t="s">
        <v>9</v>
      </c>
      <c r="F294" s="147" t="s">
        <v>640</v>
      </c>
      <c r="G294" s="148">
        <f>2024-1977</f>
        <v>47</v>
      </c>
      <c r="H294" s="291" t="s">
        <v>180</v>
      </c>
      <c r="I294" s="286"/>
    </row>
    <row r="295" spans="1:9" s="112" customFormat="1" ht="20.100000000000001" customHeight="1">
      <c r="A295" s="31">
        <v>286</v>
      </c>
      <c r="B295" s="222" t="s">
        <v>641</v>
      </c>
      <c r="C295" s="119"/>
      <c r="D295" s="135"/>
      <c r="E295" s="121" t="s">
        <v>5</v>
      </c>
      <c r="F295" s="122" t="s">
        <v>642</v>
      </c>
      <c r="G295" s="121">
        <f>2024-1986</f>
        <v>38</v>
      </c>
      <c r="H295" s="314"/>
      <c r="I295" s="288"/>
    </row>
    <row r="296" spans="1:9" s="112" customFormat="1" ht="20.100000000000001" customHeight="1">
      <c r="A296" s="31">
        <v>287</v>
      </c>
      <c r="B296" s="222" t="s">
        <v>643</v>
      </c>
      <c r="C296" s="119"/>
      <c r="D296" s="120"/>
      <c r="E296" s="121" t="s">
        <v>6</v>
      </c>
      <c r="F296" s="122" t="s">
        <v>644</v>
      </c>
      <c r="G296" s="121">
        <f>2024-2011</f>
        <v>13</v>
      </c>
      <c r="H296" s="314"/>
      <c r="I296" s="288"/>
    </row>
    <row r="297" spans="1:9" s="112" customFormat="1" ht="20.100000000000001" customHeight="1">
      <c r="A297" s="31">
        <v>288</v>
      </c>
      <c r="B297" s="222" t="s">
        <v>645</v>
      </c>
      <c r="C297" s="119"/>
      <c r="D297" s="120"/>
      <c r="E297" s="121" t="s">
        <v>6</v>
      </c>
      <c r="F297" s="122" t="s">
        <v>646</v>
      </c>
      <c r="G297" s="121">
        <f>2024-2013</f>
        <v>11</v>
      </c>
      <c r="H297" s="314"/>
      <c r="I297" s="288"/>
    </row>
    <row r="298" spans="1:9" s="112" customFormat="1" ht="20.100000000000001" customHeight="1" thickBot="1">
      <c r="A298" s="31">
        <v>289</v>
      </c>
      <c r="B298" s="223" t="s">
        <v>948</v>
      </c>
      <c r="C298" s="162"/>
      <c r="D298" s="164"/>
      <c r="E298" s="113" t="s">
        <v>949</v>
      </c>
      <c r="F298" s="163" t="s">
        <v>950</v>
      </c>
      <c r="G298" s="113">
        <f>2024-1969</f>
        <v>55</v>
      </c>
      <c r="H298" s="292"/>
      <c r="I298" s="287"/>
    </row>
    <row r="299" spans="1:9" s="112" customFormat="1" ht="20.100000000000001" customHeight="1">
      <c r="A299" s="31">
        <v>290</v>
      </c>
      <c r="B299" s="238" t="s">
        <v>620</v>
      </c>
      <c r="C299" s="160" t="s">
        <v>647</v>
      </c>
      <c r="D299" s="134" t="s">
        <v>864</v>
      </c>
      <c r="E299" s="116" t="s">
        <v>9</v>
      </c>
      <c r="F299" s="161" t="s">
        <v>648</v>
      </c>
      <c r="G299" s="117">
        <f>2024-1988</f>
        <v>36</v>
      </c>
      <c r="H299" s="314" t="s">
        <v>177</v>
      </c>
      <c r="I299" s="288"/>
    </row>
    <row r="300" spans="1:9" s="112" customFormat="1" ht="20.100000000000001" customHeight="1">
      <c r="A300" s="31">
        <v>291</v>
      </c>
      <c r="B300" s="222" t="s">
        <v>649</v>
      </c>
      <c r="C300" s="119"/>
      <c r="D300" s="135"/>
      <c r="E300" s="121" t="s">
        <v>11</v>
      </c>
      <c r="F300" s="122" t="s">
        <v>650</v>
      </c>
      <c r="G300" s="121">
        <f>2024-1987</f>
        <v>37</v>
      </c>
      <c r="H300" s="314"/>
      <c r="I300" s="288"/>
    </row>
    <row r="301" spans="1:9" s="112" customFormat="1" ht="20.100000000000001" customHeight="1" thickBot="1">
      <c r="A301" s="31">
        <v>292</v>
      </c>
      <c r="B301" s="223" t="s">
        <v>651</v>
      </c>
      <c r="C301" s="162"/>
      <c r="D301" s="154"/>
      <c r="E301" s="113" t="s">
        <v>8</v>
      </c>
      <c r="F301" s="163" t="s">
        <v>652</v>
      </c>
      <c r="G301" s="113">
        <f>2024-2021</f>
        <v>3</v>
      </c>
      <c r="H301" s="292"/>
      <c r="I301" s="287"/>
    </row>
    <row r="302" spans="1:9" s="112" customFormat="1" ht="20.100000000000001" customHeight="1">
      <c r="A302" s="31">
        <v>293</v>
      </c>
      <c r="B302" s="238" t="s">
        <v>653</v>
      </c>
      <c r="C302" s="160" t="s">
        <v>654</v>
      </c>
      <c r="D302" s="134" t="s">
        <v>865</v>
      </c>
      <c r="E302" s="116" t="s">
        <v>9</v>
      </c>
      <c r="F302" s="161" t="s">
        <v>655</v>
      </c>
      <c r="G302" s="117">
        <f>2024-1979</f>
        <v>45</v>
      </c>
      <c r="H302" s="291" t="s">
        <v>177</v>
      </c>
      <c r="I302" s="378"/>
    </row>
    <row r="303" spans="1:9" s="112" customFormat="1" ht="20.100000000000001" customHeight="1">
      <c r="A303" s="31">
        <v>294</v>
      </c>
      <c r="B303" s="222" t="s">
        <v>656</v>
      </c>
      <c r="C303" s="119"/>
      <c r="D303" s="135"/>
      <c r="E303" s="121" t="s">
        <v>5</v>
      </c>
      <c r="F303" s="122" t="s">
        <v>657</v>
      </c>
      <c r="G303" s="121">
        <f>2024-1982</f>
        <v>42</v>
      </c>
      <c r="H303" s="314"/>
      <c r="I303" s="336"/>
    </row>
    <row r="304" spans="1:9" s="112" customFormat="1" ht="20.100000000000001" customHeight="1">
      <c r="A304" s="31">
        <v>295</v>
      </c>
      <c r="B304" s="222" t="s">
        <v>658</v>
      </c>
      <c r="C304" s="119"/>
      <c r="D304" s="135"/>
      <c r="E304" s="121" t="s">
        <v>4</v>
      </c>
      <c r="F304" s="122" t="s">
        <v>659</v>
      </c>
      <c r="G304" s="121">
        <f>2024-1959</f>
        <v>65</v>
      </c>
      <c r="H304" s="314"/>
      <c r="I304" s="336"/>
    </row>
    <row r="305" spans="1:9" s="112" customFormat="1" ht="20.100000000000001" customHeight="1" thickBot="1">
      <c r="A305" s="31">
        <v>296</v>
      </c>
      <c r="B305" s="237" t="s">
        <v>660</v>
      </c>
      <c r="C305" s="125"/>
      <c r="D305" s="136"/>
      <c r="E305" s="137" t="s">
        <v>7</v>
      </c>
      <c r="F305" s="138" t="s">
        <v>661</v>
      </c>
      <c r="G305" s="137">
        <f>2024-1950</f>
        <v>74</v>
      </c>
      <c r="H305" s="292"/>
      <c r="I305" s="379"/>
    </row>
    <row r="306" spans="1:9" s="112" customFormat="1" ht="20.100000000000001" customHeight="1" thickBot="1">
      <c r="A306" s="31">
        <v>297</v>
      </c>
      <c r="B306" s="239" t="s">
        <v>619</v>
      </c>
      <c r="C306" s="139" t="s">
        <v>664</v>
      </c>
      <c r="D306" s="140" t="s">
        <v>628</v>
      </c>
      <c r="E306" s="88" t="s">
        <v>9</v>
      </c>
      <c r="F306" s="141" t="s">
        <v>665</v>
      </c>
      <c r="G306" s="142">
        <f>2024-1991</f>
        <v>33</v>
      </c>
      <c r="H306" s="157" t="s">
        <v>178</v>
      </c>
      <c r="I306" s="143"/>
    </row>
    <row r="307" spans="1:9" s="112" customFormat="1" ht="20.100000000000001" customHeight="1">
      <c r="A307" s="31">
        <v>298</v>
      </c>
      <c r="B307" s="236" t="s">
        <v>600</v>
      </c>
      <c r="C307" s="96" t="s">
        <v>666</v>
      </c>
      <c r="D307" s="145" t="s">
        <v>667</v>
      </c>
      <c r="E307" s="146" t="s">
        <v>9</v>
      </c>
      <c r="F307" s="147" t="s">
        <v>668</v>
      </c>
      <c r="G307" s="148">
        <f>2024-1978</f>
        <v>46</v>
      </c>
      <c r="H307" s="291" t="s">
        <v>177</v>
      </c>
      <c r="I307" s="304"/>
    </row>
    <row r="308" spans="1:9" s="112" customFormat="1" ht="15">
      <c r="A308" s="31">
        <v>299</v>
      </c>
      <c r="B308" s="222" t="s">
        <v>669</v>
      </c>
      <c r="C308" s="123"/>
      <c r="D308" s="127"/>
      <c r="E308" s="121" t="s">
        <v>4</v>
      </c>
      <c r="F308" s="121"/>
      <c r="G308" s="121">
        <f>2024-1955</f>
        <v>69</v>
      </c>
      <c r="H308" s="314"/>
      <c r="I308" s="305"/>
    </row>
    <row r="309" spans="1:9" s="112" customFormat="1" ht="15.6" thickBot="1">
      <c r="A309" s="31">
        <v>300</v>
      </c>
      <c r="B309" s="223" t="s">
        <v>670</v>
      </c>
      <c r="C309" s="82"/>
      <c r="D309" s="83"/>
      <c r="E309" s="113" t="s">
        <v>6</v>
      </c>
      <c r="F309" s="113" t="s">
        <v>671</v>
      </c>
      <c r="G309" s="113">
        <f>2024-2008</f>
        <v>16</v>
      </c>
      <c r="H309" s="292"/>
      <c r="I309" s="306"/>
    </row>
    <row r="310" spans="1:9" s="112" customFormat="1" ht="20.100000000000001" customHeight="1">
      <c r="A310" s="31">
        <v>301</v>
      </c>
      <c r="B310" s="235" t="s">
        <v>601</v>
      </c>
      <c r="C310" s="96" t="s">
        <v>676</v>
      </c>
      <c r="D310" s="145" t="s">
        <v>677</v>
      </c>
      <c r="E310" s="146" t="s">
        <v>9</v>
      </c>
      <c r="F310" s="147" t="s">
        <v>678</v>
      </c>
      <c r="G310" s="148">
        <f>2024-1984</f>
        <v>40</v>
      </c>
      <c r="H310" s="291" t="s">
        <v>180</v>
      </c>
      <c r="I310" s="304"/>
    </row>
    <row r="311" spans="1:9" s="112" customFormat="1" ht="15">
      <c r="A311" s="31">
        <v>302</v>
      </c>
      <c r="B311" s="219" t="s">
        <v>679</v>
      </c>
      <c r="C311" s="123"/>
      <c r="D311" s="127"/>
      <c r="E311" s="121" t="s">
        <v>4</v>
      </c>
      <c r="F311" s="121" t="s">
        <v>680</v>
      </c>
      <c r="G311" s="121">
        <f>2024-1956</f>
        <v>68</v>
      </c>
      <c r="H311" s="314"/>
      <c r="I311" s="305"/>
    </row>
    <row r="312" spans="1:9" s="112" customFormat="1" ht="15.6" thickBot="1">
      <c r="A312" s="31">
        <v>303</v>
      </c>
      <c r="B312" s="220" t="s">
        <v>681</v>
      </c>
      <c r="C312" s="82"/>
      <c r="D312" s="83"/>
      <c r="E312" s="113" t="s">
        <v>6</v>
      </c>
      <c r="F312" s="113" t="s">
        <v>682</v>
      </c>
      <c r="G312" s="113">
        <f>2024-2015</f>
        <v>9</v>
      </c>
      <c r="H312" s="292"/>
      <c r="I312" s="306"/>
    </row>
    <row r="313" spans="1:9" s="112" customFormat="1" ht="15.6">
      <c r="A313" s="31">
        <v>304</v>
      </c>
      <c r="B313" s="235" t="s">
        <v>602</v>
      </c>
      <c r="C313" s="96" t="s">
        <v>683</v>
      </c>
      <c r="D313" s="145" t="s">
        <v>677</v>
      </c>
      <c r="E313" s="146" t="s">
        <v>9</v>
      </c>
      <c r="F313" s="148" t="s">
        <v>684</v>
      </c>
      <c r="G313" s="148">
        <f>2024-1984</f>
        <v>40</v>
      </c>
      <c r="H313" s="291" t="s">
        <v>180</v>
      </c>
      <c r="I313" s="304"/>
    </row>
    <row r="314" spans="1:9" s="112" customFormat="1" ht="16.5" customHeight="1">
      <c r="A314" s="31">
        <v>305</v>
      </c>
      <c r="B314" s="219" t="s">
        <v>685</v>
      </c>
      <c r="C314" s="123"/>
      <c r="D314" s="127"/>
      <c r="E314" s="121" t="s">
        <v>8</v>
      </c>
      <c r="F314" s="121" t="s">
        <v>686</v>
      </c>
      <c r="G314" s="121">
        <f>2024-2016</f>
        <v>8</v>
      </c>
      <c r="H314" s="314"/>
      <c r="I314" s="305"/>
    </row>
    <row r="315" spans="1:9" s="112" customFormat="1" ht="16.5" customHeight="1">
      <c r="A315" s="31">
        <v>306</v>
      </c>
      <c r="B315" s="219" t="s">
        <v>687</v>
      </c>
      <c r="C315" s="123"/>
      <c r="D315" s="127"/>
      <c r="E315" s="121" t="s">
        <v>8</v>
      </c>
      <c r="F315" s="121" t="s">
        <v>688</v>
      </c>
      <c r="G315" s="121">
        <f>2024-2018</f>
        <v>6</v>
      </c>
      <c r="H315" s="314"/>
      <c r="I315" s="305"/>
    </row>
    <row r="316" spans="1:9" s="112" customFormat="1" ht="15.75" customHeight="1">
      <c r="A316" s="31">
        <v>307</v>
      </c>
      <c r="B316" s="219" t="s">
        <v>689</v>
      </c>
      <c r="C316" s="123"/>
      <c r="D316" s="127"/>
      <c r="E316" s="121" t="s">
        <v>4</v>
      </c>
      <c r="F316" s="121" t="s">
        <v>690</v>
      </c>
      <c r="G316" s="121">
        <f>2024-1963</f>
        <v>61</v>
      </c>
      <c r="H316" s="314"/>
      <c r="I316" s="305"/>
    </row>
    <row r="317" spans="1:9" s="112" customFormat="1" ht="15.75" customHeight="1" thickBot="1">
      <c r="A317" s="31">
        <v>308</v>
      </c>
      <c r="B317" s="220" t="s">
        <v>691</v>
      </c>
      <c r="C317" s="82"/>
      <c r="D317" s="83"/>
      <c r="E317" s="113" t="s">
        <v>7</v>
      </c>
      <c r="F317" s="113" t="s">
        <v>692</v>
      </c>
      <c r="G317" s="113">
        <f>2024-1952</f>
        <v>72</v>
      </c>
      <c r="H317" s="292"/>
      <c r="I317" s="306"/>
    </row>
    <row r="318" spans="1:9" s="112" customFormat="1" ht="15.75" customHeight="1">
      <c r="A318" s="31">
        <v>309</v>
      </c>
      <c r="B318" s="235" t="s">
        <v>603</v>
      </c>
      <c r="C318" s="96" t="s">
        <v>693</v>
      </c>
      <c r="D318" s="145" t="s">
        <v>677</v>
      </c>
      <c r="E318" s="146" t="s">
        <v>9</v>
      </c>
      <c r="F318" s="148" t="s">
        <v>694</v>
      </c>
      <c r="G318" s="148">
        <f>2024-1986</f>
        <v>38</v>
      </c>
      <c r="H318" s="291" t="s">
        <v>180</v>
      </c>
      <c r="I318" s="304"/>
    </row>
    <row r="319" spans="1:9" s="112" customFormat="1" ht="15.75" customHeight="1">
      <c r="A319" s="31">
        <v>310</v>
      </c>
      <c r="B319" s="219" t="s">
        <v>695</v>
      </c>
      <c r="C319" s="123"/>
      <c r="D319" s="127"/>
      <c r="E319" s="121" t="s">
        <v>5</v>
      </c>
      <c r="F319" s="121" t="s">
        <v>696</v>
      </c>
      <c r="G319" s="121">
        <f>2024-1995</f>
        <v>29</v>
      </c>
      <c r="H319" s="314"/>
      <c r="I319" s="305"/>
    </row>
    <row r="320" spans="1:9" s="112" customFormat="1" ht="15.75" customHeight="1">
      <c r="A320" s="31">
        <v>311</v>
      </c>
      <c r="B320" s="219" t="s">
        <v>697</v>
      </c>
      <c r="C320" s="123"/>
      <c r="D320" s="127"/>
      <c r="E320" s="121" t="s">
        <v>8</v>
      </c>
      <c r="F320" s="121" t="s">
        <v>698</v>
      </c>
      <c r="G320" s="121">
        <f>2024-2021</f>
        <v>3</v>
      </c>
      <c r="H320" s="314"/>
      <c r="I320" s="305"/>
    </row>
    <row r="321" spans="1:9" s="112" customFormat="1" ht="15.75" customHeight="1">
      <c r="A321" s="31">
        <v>312</v>
      </c>
      <c r="B321" s="219" t="s">
        <v>699</v>
      </c>
      <c r="C321" s="123"/>
      <c r="D321" s="127"/>
      <c r="E321" s="121" t="s">
        <v>8</v>
      </c>
      <c r="F321" s="121" t="s">
        <v>698</v>
      </c>
      <c r="G321" s="121">
        <f>2024-2021</f>
        <v>3</v>
      </c>
      <c r="H321" s="314"/>
      <c r="I321" s="305"/>
    </row>
    <row r="322" spans="1:9" s="112" customFormat="1" ht="15.75" customHeight="1">
      <c r="A322" s="31">
        <v>313</v>
      </c>
      <c r="B322" s="219" t="s">
        <v>700</v>
      </c>
      <c r="C322" s="123"/>
      <c r="D322" s="127"/>
      <c r="E322" s="121" t="s">
        <v>4</v>
      </c>
      <c r="F322" s="121" t="s">
        <v>701</v>
      </c>
      <c r="G322" s="121">
        <f>2024-1961</f>
        <v>63</v>
      </c>
      <c r="H322" s="314"/>
      <c r="I322" s="305"/>
    </row>
    <row r="323" spans="1:9" s="112" customFormat="1" ht="15.75" customHeight="1" thickBot="1">
      <c r="A323" s="31">
        <v>314</v>
      </c>
      <c r="B323" s="225" t="s">
        <v>702</v>
      </c>
      <c r="C323" s="165"/>
      <c r="D323" s="166"/>
      <c r="E323" s="137" t="s">
        <v>7</v>
      </c>
      <c r="F323" s="137" t="s">
        <v>703</v>
      </c>
      <c r="G323" s="137">
        <f>2024-1953</f>
        <v>71</v>
      </c>
      <c r="H323" s="314"/>
      <c r="I323" s="306"/>
    </row>
    <row r="324" spans="1:9" s="112" customFormat="1" ht="15.75" customHeight="1">
      <c r="A324" s="31">
        <v>315</v>
      </c>
      <c r="B324" s="235" t="s">
        <v>614</v>
      </c>
      <c r="C324" s="96" t="s">
        <v>704</v>
      </c>
      <c r="D324" s="145" t="s">
        <v>705</v>
      </c>
      <c r="E324" s="146" t="s">
        <v>9</v>
      </c>
      <c r="F324" s="148" t="s">
        <v>706</v>
      </c>
      <c r="G324" s="148">
        <f>2024-1982</f>
        <v>42</v>
      </c>
      <c r="H324" s="384" t="s">
        <v>177</v>
      </c>
      <c r="I324" s="318"/>
    </row>
    <row r="325" spans="1:9" s="112" customFormat="1" ht="15.75" customHeight="1">
      <c r="A325" s="31">
        <v>316</v>
      </c>
      <c r="B325" s="219" t="s">
        <v>707</v>
      </c>
      <c r="C325" s="123"/>
      <c r="D325" s="127"/>
      <c r="E325" s="121" t="s">
        <v>5</v>
      </c>
      <c r="F325" s="121" t="s">
        <v>708</v>
      </c>
      <c r="G325" s="121">
        <f>2024-1993</f>
        <v>31</v>
      </c>
      <c r="H325" s="385"/>
      <c r="I325" s="319"/>
    </row>
    <row r="326" spans="1:9" s="112" customFormat="1" ht="15.75" customHeight="1">
      <c r="A326" s="31">
        <v>317</v>
      </c>
      <c r="B326" s="219" t="s">
        <v>709</v>
      </c>
      <c r="C326" s="123"/>
      <c r="D326" s="118"/>
      <c r="E326" s="121" t="s">
        <v>8</v>
      </c>
      <c r="F326" s="121" t="s">
        <v>710</v>
      </c>
      <c r="G326" s="121">
        <f>2024-2017</f>
        <v>7</v>
      </c>
      <c r="H326" s="385"/>
      <c r="I326" s="319"/>
    </row>
    <row r="327" spans="1:9" s="112" customFormat="1" ht="15.75" customHeight="1" thickBot="1">
      <c r="A327" s="31">
        <v>318</v>
      </c>
      <c r="B327" s="219" t="s">
        <v>711</v>
      </c>
      <c r="C327" s="123"/>
      <c r="D327" s="118"/>
      <c r="E327" s="121" t="s">
        <v>4</v>
      </c>
      <c r="F327" s="121" t="s">
        <v>712</v>
      </c>
      <c r="G327" s="121">
        <f>2024-1948</f>
        <v>76</v>
      </c>
      <c r="H327" s="385"/>
      <c r="I327" s="320"/>
    </row>
    <row r="328" spans="1:9" s="112" customFormat="1" ht="15.75" customHeight="1" thickBot="1">
      <c r="A328" s="31">
        <v>319</v>
      </c>
      <c r="B328" s="220" t="s">
        <v>951</v>
      </c>
      <c r="C328" s="82"/>
      <c r="D328" s="81"/>
      <c r="E328" s="113" t="s">
        <v>6</v>
      </c>
      <c r="F328" s="113" t="s">
        <v>952</v>
      </c>
      <c r="G328" s="113">
        <f>2024-2013</f>
        <v>11</v>
      </c>
      <c r="H328" s="386"/>
      <c r="I328" s="203"/>
    </row>
    <row r="329" spans="1:9" s="112" customFormat="1" ht="20.100000000000001" customHeight="1" thickBot="1">
      <c r="A329" s="31">
        <v>320</v>
      </c>
      <c r="B329" s="240" t="s">
        <v>622</v>
      </c>
      <c r="C329" s="200" t="s">
        <v>713</v>
      </c>
      <c r="D329" s="201" t="s">
        <v>714</v>
      </c>
      <c r="E329" s="197" t="s">
        <v>9</v>
      </c>
      <c r="F329" s="202" t="s">
        <v>715</v>
      </c>
      <c r="G329" s="199">
        <f>2024-1995</f>
        <v>29</v>
      </c>
      <c r="H329" s="196" t="s">
        <v>178</v>
      </c>
      <c r="I329" s="143"/>
    </row>
    <row r="330" spans="1:9" s="112" customFormat="1" ht="15.6">
      <c r="A330" s="31">
        <v>321</v>
      </c>
      <c r="B330" s="236" t="s">
        <v>621</v>
      </c>
      <c r="C330" s="96" t="s">
        <v>716</v>
      </c>
      <c r="D330" s="145" t="s">
        <v>717</v>
      </c>
      <c r="E330" s="146" t="s">
        <v>9</v>
      </c>
      <c r="F330" s="148" t="s">
        <v>718</v>
      </c>
      <c r="G330" s="148">
        <f>2024-1988</f>
        <v>36</v>
      </c>
      <c r="H330" s="291" t="s">
        <v>180</v>
      </c>
      <c r="I330" s="286"/>
    </row>
    <row r="331" spans="1:9" s="112" customFormat="1" ht="16.5" customHeight="1">
      <c r="A331" s="31">
        <v>322</v>
      </c>
      <c r="B331" s="222" t="s">
        <v>719</v>
      </c>
      <c r="C331" s="123"/>
      <c r="D331" s="127"/>
      <c r="E331" s="121" t="s">
        <v>6</v>
      </c>
      <c r="F331" s="121" t="s">
        <v>720</v>
      </c>
      <c r="G331" s="121">
        <f>2024-2019</f>
        <v>5</v>
      </c>
      <c r="H331" s="314"/>
      <c r="I331" s="288"/>
    </row>
    <row r="332" spans="1:9" s="112" customFormat="1" ht="16.5" customHeight="1">
      <c r="A332" s="31">
        <v>323</v>
      </c>
      <c r="B332" s="222" t="s">
        <v>833</v>
      </c>
      <c r="C332" s="123"/>
      <c r="D332" s="127"/>
      <c r="E332" s="121" t="s">
        <v>11</v>
      </c>
      <c r="F332" s="121" t="s">
        <v>841</v>
      </c>
      <c r="G332" s="121">
        <f>2024-1984</f>
        <v>40</v>
      </c>
      <c r="H332" s="314"/>
      <c r="I332" s="288"/>
    </row>
    <row r="333" spans="1:9" s="112" customFormat="1" ht="16.5" customHeight="1" thickBot="1">
      <c r="A333" s="31">
        <v>324</v>
      </c>
      <c r="B333" s="223" t="s">
        <v>223</v>
      </c>
      <c r="C333" s="82"/>
      <c r="D333" s="83"/>
      <c r="E333" s="113" t="s">
        <v>4</v>
      </c>
      <c r="F333" s="113">
        <v>1964</v>
      </c>
      <c r="G333" s="113">
        <f>2024-1964</f>
        <v>60</v>
      </c>
      <c r="H333" s="292"/>
      <c r="I333" s="287"/>
    </row>
    <row r="334" spans="1:9" s="112" customFormat="1" ht="15.6">
      <c r="A334" s="31">
        <v>325</v>
      </c>
      <c r="B334" s="236" t="s">
        <v>721</v>
      </c>
      <c r="C334" s="96" t="s">
        <v>722</v>
      </c>
      <c r="D334" s="144" t="s">
        <v>869</v>
      </c>
      <c r="E334" s="146" t="s">
        <v>9</v>
      </c>
      <c r="F334" s="148" t="s">
        <v>723</v>
      </c>
      <c r="G334" s="148">
        <f>2024-1973</f>
        <v>51</v>
      </c>
      <c r="H334" s="291" t="s">
        <v>177</v>
      </c>
      <c r="I334" s="324"/>
    </row>
    <row r="335" spans="1:9" s="112" customFormat="1" ht="15">
      <c r="A335" s="31">
        <v>326</v>
      </c>
      <c r="B335" s="222" t="s">
        <v>724</v>
      </c>
      <c r="C335" s="123"/>
      <c r="D335" s="127"/>
      <c r="E335" s="121" t="s">
        <v>8</v>
      </c>
      <c r="F335" s="121" t="s">
        <v>725</v>
      </c>
      <c r="G335" s="121">
        <f>2024-2008</f>
        <v>16</v>
      </c>
      <c r="H335" s="314"/>
      <c r="I335" s="325"/>
    </row>
    <row r="336" spans="1:9" s="112" customFormat="1" ht="15">
      <c r="A336" s="31">
        <v>327</v>
      </c>
      <c r="B336" s="222" t="s">
        <v>726</v>
      </c>
      <c r="C336" s="123"/>
      <c r="D336" s="127"/>
      <c r="E336" s="121" t="s">
        <v>8</v>
      </c>
      <c r="F336" s="121" t="s">
        <v>727</v>
      </c>
      <c r="G336" s="121">
        <f>2024-2008</f>
        <v>16</v>
      </c>
      <c r="H336" s="314"/>
      <c r="I336" s="325"/>
    </row>
    <row r="337" spans="1:9" s="112" customFormat="1" ht="15">
      <c r="A337" s="31">
        <v>328</v>
      </c>
      <c r="B337" s="222" t="s">
        <v>728</v>
      </c>
      <c r="C337" s="123"/>
      <c r="D337" s="127"/>
      <c r="E337" s="121" t="s">
        <v>7</v>
      </c>
      <c r="F337" s="121">
        <v>1945</v>
      </c>
      <c r="G337" s="121">
        <f>2024-1945</f>
        <v>79</v>
      </c>
      <c r="H337" s="314"/>
      <c r="I337" s="325"/>
    </row>
    <row r="338" spans="1:9" s="112" customFormat="1" ht="15.6" thickBot="1">
      <c r="A338" s="31">
        <v>329</v>
      </c>
      <c r="B338" s="223" t="s">
        <v>729</v>
      </c>
      <c r="C338" s="82"/>
      <c r="D338" s="83"/>
      <c r="E338" s="113" t="s">
        <v>4</v>
      </c>
      <c r="F338" s="113">
        <v>1963</v>
      </c>
      <c r="G338" s="113">
        <f>2024-1963</f>
        <v>61</v>
      </c>
      <c r="H338" s="292"/>
      <c r="I338" s="326"/>
    </row>
    <row r="339" spans="1:9" s="112" customFormat="1" ht="15.6">
      <c r="A339" s="31">
        <v>330</v>
      </c>
      <c r="B339" s="236" t="s">
        <v>615</v>
      </c>
      <c r="C339" s="96" t="s">
        <v>730</v>
      </c>
      <c r="D339" s="144" t="s">
        <v>870</v>
      </c>
      <c r="E339" s="146" t="s">
        <v>9</v>
      </c>
      <c r="F339" s="148" t="s">
        <v>731</v>
      </c>
      <c r="G339" s="148">
        <f>2024-1981</f>
        <v>43</v>
      </c>
      <c r="H339" s="291" t="s">
        <v>179</v>
      </c>
      <c r="I339" s="324"/>
    </row>
    <row r="340" spans="1:9" s="112" customFormat="1" ht="15">
      <c r="A340" s="31">
        <v>331</v>
      </c>
      <c r="B340" s="222" t="s">
        <v>732</v>
      </c>
      <c r="C340" s="123"/>
      <c r="D340" s="127"/>
      <c r="E340" s="121" t="s">
        <v>5</v>
      </c>
      <c r="F340" s="121" t="s">
        <v>733</v>
      </c>
      <c r="G340" s="121">
        <f>2024-1985</f>
        <v>39</v>
      </c>
      <c r="H340" s="314"/>
      <c r="I340" s="325"/>
    </row>
    <row r="341" spans="1:9" s="112" customFormat="1" ht="15">
      <c r="A341" s="31">
        <v>332</v>
      </c>
      <c r="B341" s="222" t="s">
        <v>734</v>
      </c>
      <c r="C341" s="123"/>
      <c r="D341" s="127"/>
      <c r="E341" s="121" t="s">
        <v>8</v>
      </c>
      <c r="F341" s="121" t="s">
        <v>735</v>
      </c>
      <c r="G341" s="121">
        <f>2024-2010</f>
        <v>14</v>
      </c>
      <c r="H341" s="314"/>
      <c r="I341" s="325"/>
    </row>
    <row r="342" spans="1:9" s="112" customFormat="1" ht="15">
      <c r="A342" s="31">
        <v>333</v>
      </c>
      <c r="B342" s="222" t="s">
        <v>736</v>
      </c>
      <c r="C342" s="123"/>
      <c r="D342" s="127"/>
      <c r="E342" s="121" t="s">
        <v>6</v>
      </c>
      <c r="F342" s="121" t="s">
        <v>737</v>
      </c>
      <c r="G342" s="121">
        <f>2024-2013</f>
        <v>11</v>
      </c>
      <c r="H342" s="314"/>
      <c r="I342" s="325"/>
    </row>
    <row r="343" spans="1:9" s="112" customFormat="1" ht="15.6" thickBot="1">
      <c r="A343" s="31">
        <v>334</v>
      </c>
      <c r="B343" s="223" t="s">
        <v>738</v>
      </c>
      <c r="C343" s="82"/>
      <c r="D343" s="83"/>
      <c r="E343" s="113" t="s">
        <v>4</v>
      </c>
      <c r="F343" s="113" t="s">
        <v>739</v>
      </c>
      <c r="G343" s="113">
        <f>2024-1954</f>
        <v>70</v>
      </c>
      <c r="H343" s="292"/>
      <c r="I343" s="326"/>
    </row>
    <row r="344" spans="1:9" s="112" customFormat="1" ht="15.6">
      <c r="A344" s="31">
        <v>335</v>
      </c>
      <c r="B344" s="236" t="s">
        <v>740</v>
      </c>
      <c r="C344" s="96" t="s">
        <v>741</v>
      </c>
      <c r="D344" s="144" t="s">
        <v>871</v>
      </c>
      <c r="E344" s="146" t="s">
        <v>9</v>
      </c>
      <c r="F344" s="148" t="s">
        <v>742</v>
      </c>
      <c r="G344" s="148">
        <f>2024-1972</f>
        <v>52</v>
      </c>
      <c r="H344" s="381" t="s">
        <v>176</v>
      </c>
      <c r="I344" s="324"/>
    </row>
    <row r="345" spans="1:9" s="112" customFormat="1" ht="15">
      <c r="A345" s="31">
        <v>336</v>
      </c>
      <c r="B345" s="222" t="s">
        <v>743</v>
      </c>
      <c r="C345" s="123"/>
      <c r="D345" s="127"/>
      <c r="E345" s="121" t="s">
        <v>5</v>
      </c>
      <c r="F345" s="121" t="s">
        <v>744</v>
      </c>
      <c r="G345" s="121">
        <f>2024-1978</f>
        <v>46</v>
      </c>
      <c r="H345" s="382"/>
      <c r="I345" s="325"/>
    </row>
    <row r="346" spans="1:9" s="112" customFormat="1" ht="15">
      <c r="A346" s="31">
        <v>337</v>
      </c>
      <c r="B346" s="222" t="s">
        <v>745</v>
      </c>
      <c r="C346" s="123"/>
      <c r="D346" s="127"/>
      <c r="E346" s="121" t="s">
        <v>533</v>
      </c>
      <c r="F346" s="121" t="s">
        <v>746</v>
      </c>
      <c r="G346" s="121">
        <f>2024-2004</f>
        <v>20</v>
      </c>
      <c r="H346" s="382"/>
      <c r="I346" s="325"/>
    </row>
    <row r="347" spans="1:9" s="112" customFormat="1" ht="15.6" thickBot="1">
      <c r="A347" s="31">
        <v>338</v>
      </c>
      <c r="B347" s="223" t="s">
        <v>747</v>
      </c>
      <c r="C347" s="82"/>
      <c r="D347" s="83"/>
      <c r="E347" s="113" t="s">
        <v>6</v>
      </c>
      <c r="F347" s="113" t="s">
        <v>748</v>
      </c>
      <c r="G347" s="113">
        <f>2024-2007</f>
        <v>17</v>
      </c>
      <c r="H347" s="383"/>
      <c r="I347" s="326"/>
    </row>
    <row r="348" spans="1:9" s="112" customFormat="1" ht="15.6">
      <c r="A348" s="31">
        <v>339</v>
      </c>
      <c r="B348" s="236" t="s">
        <v>605</v>
      </c>
      <c r="C348" s="96" t="s">
        <v>749</v>
      </c>
      <c r="D348" s="144" t="s">
        <v>871</v>
      </c>
      <c r="E348" s="146" t="s">
        <v>9</v>
      </c>
      <c r="F348" s="148" t="s">
        <v>750</v>
      </c>
      <c r="G348" s="148">
        <f>2024-1976</f>
        <v>48</v>
      </c>
      <c r="H348" s="381" t="s">
        <v>176</v>
      </c>
      <c r="I348" s="324"/>
    </row>
    <row r="349" spans="1:9" s="112" customFormat="1" ht="15">
      <c r="A349" s="31">
        <v>340</v>
      </c>
      <c r="B349" s="222" t="s">
        <v>751</v>
      </c>
      <c r="C349" s="123"/>
      <c r="D349" s="127"/>
      <c r="E349" s="121" t="s">
        <v>5</v>
      </c>
      <c r="F349" s="121" t="s">
        <v>752</v>
      </c>
      <c r="G349" s="121">
        <f>2024-1977</f>
        <v>47</v>
      </c>
      <c r="H349" s="382"/>
      <c r="I349" s="325"/>
    </row>
    <row r="350" spans="1:9" s="112" customFormat="1" ht="15">
      <c r="A350" s="31">
        <v>341</v>
      </c>
      <c r="B350" s="222" t="s">
        <v>753</v>
      </c>
      <c r="C350" s="123"/>
      <c r="D350" s="127"/>
      <c r="E350" s="121" t="s">
        <v>6</v>
      </c>
      <c r="F350" s="121" t="s">
        <v>754</v>
      </c>
      <c r="G350" s="121">
        <f>2024-2000</f>
        <v>24</v>
      </c>
      <c r="H350" s="382"/>
      <c r="I350" s="325"/>
    </row>
    <row r="351" spans="1:9" s="112" customFormat="1" ht="15">
      <c r="A351" s="31">
        <v>342</v>
      </c>
      <c r="B351" s="222" t="s">
        <v>755</v>
      </c>
      <c r="C351" s="123"/>
      <c r="D351" s="127"/>
      <c r="E351" s="121" t="s">
        <v>8</v>
      </c>
      <c r="F351" s="121" t="s">
        <v>756</v>
      </c>
      <c r="G351" s="121">
        <f>2024-2005</f>
        <v>19</v>
      </c>
      <c r="H351" s="382"/>
      <c r="I351" s="325"/>
    </row>
    <row r="352" spans="1:9" s="112" customFormat="1" ht="15.6" thickBot="1">
      <c r="A352" s="31">
        <v>343</v>
      </c>
      <c r="B352" s="223" t="s">
        <v>757</v>
      </c>
      <c r="C352" s="82"/>
      <c r="D352" s="83"/>
      <c r="E352" s="113" t="s">
        <v>4</v>
      </c>
      <c r="F352" s="113" t="s">
        <v>758</v>
      </c>
      <c r="G352" s="113">
        <f>2024-1956</f>
        <v>68</v>
      </c>
      <c r="H352" s="383"/>
      <c r="I352" s="326"/>
    </row>
    <row r="353" spans="1:9" s="112" customFormat="1" ht="15.6">
      <c r="A353" s="31">
        <v>344</v>
      </c>
      <c r="B353" s="236" t="s">
        <v>606</v>
      </c>
      <c r="C353" s="149" t="s">
        <v>759</v>
      </c>
      <c r="D353" s="144" t="s">
        <v>872</v>
      </c>
      <c r="E353" s="146" t="s">
        <v>9</v>
      </c>
      <c r="F353" s="148" t="s">
        <v>760</v>
      </c>
      <c r="G353" s="148">
        <f>2024-1996</f>
        <v>28</v>
      </c>
      <c r="H353" s="381" t="s">
        <v>239</v>
      </c>
      <c r="I353" s="327"/>
    </row>
    <row r="354" spans="1:9" s="112" customFormat="1" ht="16.5" customHeight="1">
      <c r="A354" s="31">
        <v>345</v>
      </c>
      <c r="B354" s="222" t="s">
        <v>761</v>
      </c>
      <c r="C354" s="123"/>
      <c r="D354" s="127"/>
      <c r="E354" s="121" t="s">
        <v>4</v>
      </c>
      <c r="F354" s="121" t="s">
        <v>762</v>
      </c>
      <c r="G354" s="121">
        <f>2024-1977</f>
        <v>47</v>
      </c>
      <c r="H354" s="382"/>
      <c r="I354" s="328"/>
    </row>
    <row r="355" spans="1:9" s="112" customFormat="1" ht="15.75" customHeight="1" thickBot="1">
      <c r="A355" s="31">
        <v>346</v>
      </c>
      <c r="B355" s="223" t="s">
        <v>763</v>
      </c>
      <c r="C355" s="82"/>
      <c r="D355" s="83"/>
      <c r="E355" s="113" t="s">
        <v>7</v>
      </c>
      <c r="F355" s="113" t="s">
        <v>764</v>
      </c>
      <c r="G355" s="113">
        <f>2024-1969</f>
        <v>55</v>
      </c>
      <c r="H355" s="383"/>
      <c r="I355" s="329"/>
    </row>
    <row r="356" spans="1:9" s="112" customFormat="1" ht="15.6">
      <c r="A356" s="31">
        <v>347</v>
      </c>
      <c r="B356" s="236" t="s">
        <v>617</v>
      </c>
      <c r="C356" s="149" t="s">
        <v>765</v>
      </c>
      <c r="D356" s="144" t="s">
        <v>873</v>
      </c>
      <c r="E356" s="146" t="s">
        <v>9</v>
      </c>
      <c r="F356" s="148" t="s">
        <v>766</v>
      </c>
      <c r="G356" s="148">
        <f>2024-1991</f>
        <v>33</v>
      </c>
      <c r="H356" s="291" t="s">
        <v>181</v>
      </c>
      <c r="I356" s="321"/>
    </row>
    <row r="357" spans="1:9" s="112" customFormat="1" ht="16.5" customHeight="1">
      <c r="A357" s="31">
        <v>348</v>
      </c>
      <c r="B357" s="222" t="s">
        <v>767</v>
      </c>
      <c r="C357" s="123"/>
      <c r="D357" s="127"/>
      <c r="E357" s="121" t="s">
        <v>5</v>
      </c>
      <c r="F357" s="121" t="s">
        <v>768</v>
      </c>
      <c r="G357" s="121">
        <f>2024-1997</f>
        <v>27</v>
      </c>
      <c r="H357" s="314"/>
      <c r="I357" s="322"/>
    </row>
    <row r="358" spans="1:9" s="112" customFormat="1" ht="15.75" customHeight="1" thickBot="1">
      <c r="A358" s="31">
        <v>349</v>
      </c>
      <c r="B358" s="223" t="s">
        <v>769</v>
      </c>
      <c r="C358" s="82"/>
      <c r="D358" s="83"/>
      <c r="E358" s="113" t="s">
        <v>4</v>
      </c>
      <c r="F358" s="113" t="s">
        <v>770</v>
      </c>
      <c r="G358" s="113">
        <f>2024-1967</f>
        <v>57</v>
      </c>
      <c r="H358" s="292"/>
      <c r="I358" s="323"/>
    </row>
    <row r="359" spans="1:9" s="112" customFormat="1" ht="15.6">
      <c r="A359" s="31">
        <v>350</v>
      </c>
      <c r="B359" s="236" t="s">
        <v>618</v>
      </c>
      <c r="C359" s="149" t="s">
        <v>771</v>
      </c>
      <c r="D359" s="144" t="s">
        <v>873</v>
      </c>
      <c r="E359" s="146" t="s">
        <v>9</v>
      </c>
      <c r="F359" s="148" t="s">
        <v>772</v>
      </c>
      <c r="G359" s="148">
        <f>2024-1994</f>
        <v>30</v>
      </c>
      <c r="H359" s="291" t="s">
        <v>181</v>
      </c>
      <c r="I359" s="315"/>
    </row>
    <row r="360" spans="1:9" s="112" customFormat="1" ht="16.5" customHeight="1">
      <c r="A360" s="31">
        <v>351</v>
      </c>
      <c r="B360" s="222" t="s">
        <v>773</v>
      </c>
      <c r="C360" s="123"/>
      <c r="D360" s="127"/>
      <c r="E360" s="121" t="s">
        <v>5</v>
      </c>
      <c r="F360" s="121" t="s">
        <v>774</v>
      </c>
      <c r="G360" s="121">
        <f>2024-1999</f>
        <v>25</v>
      </c>
      <c r="H360" s="314"/>
      <c r="I360" s="316"/>
    </row>
    <row r="361" spans="1:9" s="112" customFormat="1" ht="15.75" customHeight="1">
      <c r="A361" s="31">
        <v>352</v>
      </c>
      <c r="B361" s="222" t="s">
        <v>775</v>
      </c>
      <c r="C361" s="123"/>
      <c r="D361" s="127"/>
      <c r="E361" s="121" t="s">
        <v>4</v>
      </c>
      <c r="F361" s="121" t="s">
        <v>776</v>
      </c>
      <c r="G361" s="121">
        <f>2024-1965</f>
        <v>59</v>
      </c>
      <c r="H361" s="314"/>
      <c r="I361" s="316"/>
    </row>
    <row r="362" spans="1:9" s="112" customFormat="1" ht="15.75" customHeight="1" thickBot="1">
      <c r="A362" s="31">
        <v>353</v>
      </c>
      <c r="B362" s="223" t="s">
        <v>834</v>
      </c>
      <c r="C362" s="82"/>
      <c r="D362" s="83"/>
      <c r="E362" s="113" t="s">
        <v>6</v>
      </c>
      <c r="F362" s="113" t="s">
        <v>835</v>
      </c>
      <c r="G362" s="113">
        <f>2024-2024</f>
        <v>0</v>
      </c>
      <c r="H362" s="292"/>
      <c r="I362" s="317"/>
    </row>
    <row r="363" spans="1:9" s="112" customFormat="1" ht="15.6">
      <c r="A363" s="31">
        <v>354</v>
      </c>
      <c r="B363" s="236" t="s">
        <v>607</v>
      </c>
      <c r="C363" s="149" t="s">
        <v>777</v>
      </c>
      <c r="D363" s="144" t="s">
        <v>858</v>
      </c>
      <c r="E363" s="146" t="s">
        <v>9</v>
      </c>
      <c r="F363" s="148" t="s">
        <v>778</v>
      </c>
      <c r="G363" s="148">
        <f>2024-1985</f>
        <v>39</v>
      </c>
      <c r="H363" s="291" t="s">
        <v>180</v>
      </c>
      <c r="I363" s="315"/>
    </row>
    <row r="364" spans="1:9" s="112" customFormat="1" ht="16.5" customHeight="1">
      <c r="A364" s="31">
        <v>355</v>
      </c>
      <c r="B364" s="222" t="s">
        <v>779</v>
      </c>
      <c r="C364" s="123"/>
      <c r="D364" s="127"/>
      <c r="E364" s="121" t="s">
        <v>4</v>
      </c>
      <c r="F364" s="121" t="s">
        <v>780</v>
      </c>
      <c r="G364" s="121">
        <f>2024-1964</f>
        <v>60</v>
      </c>
      <c r="H364" s="314"/>
      <c r="I364" s="316"/>
    </row>
    <row r="365" spans="1:9" s="112" customFormat="1" ht="16.5" customHeight="1">
      <c r="A365" s="31">
        <v>356</v>
      </c>
      <c r="B365" s="222" t="s">
        <v>781</v>
      </c>
      <c r="C365" s="123"/>
      <c r="D365" s="127"/>
      <c r="E365" s="121" t="s">
        <v>7</v>
      </c>
      <c r="F365" s="121" t="s">
        <v>782</v>
      </c>
      <c r="G365" s="121">
        <f>2024-1954</f>
        <v>70</v>
      </c>
      <c r="H365" s="314"/>
      <c r="I365" s="316"/>
    </row>
    <row r="366" spans="1:9" s="112" customFormat="1" ht="15.75" customHeight="1">
      <c r="A366" s="31">
        <v>357</v>
      </c>
      <c r="B366" s="222" t="s">
        <v>783</v>
      </c>
      <c r="C366" s="123"/>
      <c r="D366" s="127"/>
      <c r="E366" s="121" t="s">
        <v>5</v>
      </c>
      <c r="F366" s="121" t="s">
        <v>784</v>
      </c>
      <c r="G366" s="121">
        <f>2024-1993</f>
        <v>31</v>
      </c>
      <c r="H366" s="314"/>
      <c r="I366" s="316"/>
    </row>
    <row r="367" spans="1:9" s="112" customFormat="1" ht="15.75" customHeight="1">
      <c r="A367" s="31">
        <v>358</v>
      </c>
      <c r="B367" s="222" t="s">
        <v>785</v>
      </c>
      <c r="C367" s="123"/>
      <c r="D367" s="127"/>
      <c r="E367" s="121" t="s">
        <v>6</v>
      </c>
      <c r="F367" s="121" t="s">
        <v>786</v>
      </c>
      <c r="G367" s="121">
        <f>2024-2014</f>
        <v>10</v>
      </c>
      <c r="H367" s="314"/>
      <c r="I367" s="316"/>
    </row>
    <row r="368" spans="1:9" s="112" customFormat="1" ht="15.75" customHeight="1" thickBot="1">
      <c r="A368" s="31">
        <v>359</v>
      </c>
      <c r="B368" s="223" t="s">
        <v>787</v>
      </c>
      <c r="C368" s="82"/>
      <c r="D368" s="83"/>
      <c r="E368" s="113" t="s">
        <v>6</v>
      </c>
      <c r="F368" s="113" t="s">
        <v>788</v>
      </c>
      <c r="G368" s="113">
        <f>2024-2018</f>
        <v>6</v>
      </c>
      <c r="H368" s="292"/>
      <c r="I368" s="317"/>
    </row>
    <row r="369" spans="1:9" s="112" customFormat="1" ht="15.6">
      <c r="A369" s="31">
        <v>360</v>
      </c>
      <c r="B369" s="236" t="s">
        <v>789</v>
      </c>
      <c r="C369" s="149" t="s">
        <v>790</v>
      </c>
      <c r="D369" s="144" t="s">
        <v>241</v>
      </c>
      <c r="E369" s="146" t="s">
        <v>9</v>
      </c>
      <c r="F369" s="148" t="s">
        <v>791</v>
      </c>
      <c r="G369" s="148">
        <f>2024-1999</f>
        <v>25</v>
      </c>
      <c r="H369" s="291" t="s">
        <v>181</v>
      </c>
      <c r="I369" s="321"/>
    </row>
    <row r="370" spans="1:9" s="112" customFormat="1" ht="16.5" customHeight="1">
      <c r="A370" s="31">
        <v>361</v>
      </c>
      <c r="B370" s="222" t="s">
        <v>792</v>
      </c>
      <c r="C370" s="123"/>
      <c r="D370" s="127"/>
      <c r="E370" s="121" t="s">
        <v>4</v>
      </c>
      <c r="F370" s="121" t="s">
        <v>793</v>
      </c>
      <c r="G370" s="121">
        <f>2024-1984</f>
        <v>40</v>
      </c>
      <c r="H370" s="314"/>
      <c r="I370" s="322"/>
    </row>
    <row r="371" spans="1:9" s="112" customFormat="1" ht="16.5" customHeight="1" thickBot="1">
      <c r="A371" s="31">
        <v>362</v>
      </c>
      <c r="B371" s="223" t="s">
        <v>794</v>
      </c>
      <c r="C371" s="82"/>
      <c r="D371" s="83"/>
      <c r="E371" s="113" t="s">
        <v>7</v>
      </c>
      <c r="F371" s="113" t="s">
        <v>795</v>
      </c>
      <c r="G371" s="113">
        <f>2024-1980</f>
        <v>44</v>
      </c>
      <c r="H371" s="292"/>
      <c r="I371" s="323"/>
    </row>
    <row r="372" spans="1:9" s="112" customFormat="1" ht="15.6">
      <c r="A372" s="31">
        <v>363</v>
      </c>
      <c r="B372" s="236" t="s">
        <v>609</v>
      </c>
      <c r="C372" s="149" t="s">
        <v>796</v>
      </c>
      <c r="D372" s="144" t="s">
        <v>874</v>
      </c>
      <c r="E372" s="146" t="s">
        <v>9</v>
      </c>
      <c r="F372" s="148" t="s">
        <v>797</v>
      </c>
      <c r="G372" s="148">
        <f>2024-1991</f>
        <v>33</v>
      </c>
      <c r="H372" s="291" t="s">
        <v>181</v>
      </c>
      <c r="I372" s="321"/>
    </row>
    <row r="373" spans="1:9" s="112" customFormat="1" ht="16.5" customHeight="1">
      <c r="A373" s="31">
        <v>364</v>
      </c>
      <c r="B373" s="222" t="s">
        <v>798</v>
      </c>
      <c r="C373" s="123"/>
      <c r="D373" s="127"/>
      <c r="E373" s="121" t="s">
        <v>5</v>
      </c>
      <c r="F373" s="121" t="s">
        <v>799</v>
      </c>
      <c r="G373" s="121">
        <f>2024-1990</f>
        <v>34</v>
      </c>
      <c r="H373" s="314"/>
      <c r="I373" s="322"/>
    </row>
    <row r="374" spans="1:9" s="112" customFormat="1" ht="16.5" customHeight="1" thickBot="1">
      <c r="A374" s="31">
        <v>365</v>
      </c>
      <c r="B374" s="223" t="s">
        <v>800</v>
      </c>
      <c r="C374" s="82"/>
      <c r="D374" s="83"/>
      <c r="E374" s="113" t="s">
        <v>7</v>
      </c>
      <c r="F374" s="113" t="s">
        <v>801</v>
      </c>
      <c r="G374" s="113">
        <f>2024-1970</f>
        <v>54</v>
      </c>
      <c r="H374" s="292"/>
      <c r="I374" s="323"/>
    </row>
    <row r="375" spans="1:9" s="112" customFormat="1" ht="16.2" thickBot="1">
      <c r="A375" s="31">
        <v>366</v>
      </c>
      <c r="B375" s="239" t="s">
        <v>610</v>
      </c>
      <c r="C375" s="150" t="s">
        <v>802</v>
      </c>
      <c r="D375" s="87" t="s">
        <v>874</v>
      </c>
      <c r="E375" s="88" t="s">
        <v>9</v>
      </c>
      <c r="F375" s="142" t="s">
        <v>803</v>
      </c>
      <c r="G375" s="142">
        <f>2024-1997</f>
        <v>27</v>
      </c>
      <c r="H375" s="157" t="s">
        <v>181</v>
      </c>
      <c r="I375" s="151"/>
    </row>
    <row r="376" spans="1:9" s="112" customFormat="1" ht="15.6">
      <c r="A376" s="31">
        <v>367</v>
      </c>
      <c r="B376" s="236" t="s">
        <v>611</v>
      </c>
      <c r="C376" s="149" t="s">
        <v>818</v>
      </c>
      <c r="D376" s="144" t="s">
        <v>874</v>
      </c>
      <c r="E376" s="146" t="s">
        <v>9</v>
      </c>
      <c r="F376" s="148" t="s">
        <v>819</v>
      </c>
      <c r="G376" s="148">
        <f>2024-1990</f>
        <v>34</v>
      </c>
      <c r="H376" s="158" t="s">
        <v>181</v>
      </c>
      <c r="I376" s="321"/>
    </row>
    <row r="377" spans="1:9" s="112" customFormat="1" ht="16.5" customHeight="1">
      <c r="A377" s="31">
        <v>368</v>
      </c>
      <c r="B377" s="222" t="s">
        <v>820</v>
      </c>
      <c r="C377" s="123"/>
      <c r="D377" s="127"/>
      <c r="E377" s="121" t="s">
        <v>5</v>
      </c>
      <c r="F377" s="121" t="s">
        <v>821</v>
      </c>
      <c r="G377" s="121">
        <f>2024-1993</f>
        <v>31</v>
      </c>
      <c r="H377" s="155"/>
      <c r="I377" s="322"/>
    </row>
    <row r="378" spans="1:9" s="112" customFormat="1" ht="15.75" customHeight="1" thickBot="1">
      <c r="A378" s="31">
        <v>369</v>
      </c>
      <c r="B378" s="223" t="s">
        <v>822</v>
      </c>
      <c r="C378" s="82"/>
      <c r="D378" s="83"/>
      <c r="E378" s="113" t="s">
        <v>4</v>
      </c>
      <c r="F378" s="113" t="s">
        <v>823</v>
      </c>
      <c r="G378" s="113">
        <f>2024-1966</f>
        <v>58</v>
      </c>
      <c r="H378" s="159"/>
      <c r="I378" s="323"/>
    </row>
    <row r="379" spans="1:9" s="112" customFormat="1" ht="15.6">
      <c r="A379" s="31">
        <v>370</v>
      </c>
      <c r="B379" s="236" t="s">
        <v>824</v>
      </c>
      <c r="C379" s="149" t="s">
        <v>825</v>
      </c>
      <c r="D379" s="144" t="s">
        <v>874</v>
      </c>
      <c r="E379" s="146" t="s">
        <v>9</v>
      </c>
      <c r="F379" s="148" t="s">
        <v>826</v>
      </c>
      <c r="G379" s="148">
        <f>2024-1996</f>
        <v>28</v>
      </c>
      <c r="H379" s="158" t="s">
        <v>181</v>
      </c>
      <c r="I379" s="321"/>
    </row>
    <row r="380" spans="1:9" s="112" customFormat="1" ht="16.5" customHeight="1" thickBot="1">
      <c r="A380" s="31">
        <v>371</v>
      </c>
      <c r="B380" s="223" t="s">
        <v>827</v>
      </c>
      <c r="C380" s="82"/>
      <c r="D380" s="83"/>
      <c r="E380" s="113" t="s">
        <v>7</v>
      </c>
      <c r="F380" s="113" t="s">
        <v>828</v>
      </c>
      <c r="G380" s="113">
        <f>2024-1964</f>
        <v>60</v>
      </c>
      <c r="H380" s="159"/>
      <c r="I380" s="323"/>
    </row>
    <row r="381" spans="1:9" s="112" customFormat="1" ht="15.6">
      <c r="A381" s="31">
        <v>372</v>
      </c>
      <c r="B381" s="236" t="s">
        <v>613</v>
      </c>
      <c r="C381" s="149" t="s">
        <v>829</v>
      </c>
      <c r="D381" s="144" t="s">
        <v>874</v>
      </c>
      <c r="E381" s="146" t="s">
        <v>9</v>
      </c>
      <c r="F381" s="148" t="s">
        <v>830</v>
      </c>
      <c r="G381" s="148">
        <f>2024-1997</f>
        <v>27</v>
      </c>
      <c r="H381" s="158" t="s">
        <v>181</v>
      </c>
      <c r="I381" s="321"/>
    </row>
    <row r="382" spans="1:9" s="112" customFormat="1" ht="15.75" customHeight="1" thickBot="1">
      <c r="A382" s="31">
        <v>373</v>
      </c>
      <c r="B382" s="237" t="s">
        <v>831</v>
      </c>
      <c r="C382" s="165"/>
      <c r="D382" s="166"/>
      <c r="E382" s="137" t="s">
        <v>4</v>
      </c>
      <c r="F382" s="137" t="s">
        <v>832</v>
      </c>
      <c r="G382" s="137">
        <f>2024-1973</f>
        <v>51</v>
      </c>
      <c r="H382" s="156"/>
      <c r="I382" s="388"/>
    </row>
    <row r="383" spans="1:9">
      <c r="A383" s="31">
        <v>374</v>
      </c>
      <c r="B383" s="235" t="s">
        <v>838</v>
      </c>
      <c r="C383" s="72" t="s">
        <v>843</v>
      </c>
      <c r="D383" s="72" t="s">
        <v>875</v>
      </c>
      <c r="E383" s="62" t="s">
        <v>9</v>
      </c>
      <c r="F383" s="77" t="s">
        <v>842</v>
      </c>
      <c r="G383" s="77">
        <f>2024-1989</f>
        <v>35</v>
      </c>
      <c r="H383" s="344" t="s">
        <v>180</v>
      </c>
      <c r="I383" s="333"/>
    </row>
    <row r="384" spans="1:9">
      <c r="A384" s="31">
        <v>375</v>
      </c>
      <c r="B384" s="219" t="s">
        <v>844</v>
      </c>
      <c r="C384" s="40"/>
      <c r="D384" s="73"/>
      <c r="E384" s="44" t="s">
        <v>8</v>
      </c>
      <c r="F384" s="44" t="s">
        <v>845</v>
      </c>
      <c r="G384" s="44">
        <f>2024-2017</f>
        <v>7</v>
      </c>
      <c r="H384" s="387"/>
      <c r="I384" s="334"/>
    </row>
    <row r="385" spans="1:9">
      <c r="A385" s="31">
        <v>376</v>
      </c>
      <c r="B385" s="219" t="s">
        <v>846</v>
      </c>
      <c r="C385" s="40"/>
      <c r="D385" s="73"/>
      <c r="E385" s="44" t="s">
        <v>7</v>
      </c>
      <c r="F385" s="44" t="s">
        <v>847</v>
      </c>
      <c r="G385" s="44">
        <f>2024-1953</f>
        <v>71</v>
      </c>
      <c r="H385" s="387"/>
      <c r="I385" s="334"/>
    </row>
    <row r="386" spans="1:9" ht="14.4" thickBot="1">
      <c r="A386" s="31">
        <v>377</v>
      </c>
      <c r="B386" s="220" t="s">
        <v>848</v>
      </c>
      <c r="C386" s="41"/>
      <c r="D386" s="133"/>
      <c r="E386" s="45" t="s">
        <v>4</v>
      </c>
      <c r="F386" s="45" t="s">
        <v>849</v>
      </c>
      <c r="G386" s="45">
        <f>2024-1970</f>
        <v>54</v>
      </c>
      <c r="H386" s="345"/>
      <c r="I386" s="335"/>
    </row>
    <row r="387" spans="1:9">
      <c r="A387" s="31">
        <v>378</v>
      </c>
      <c r="B387" s="212" t="s">
        <v>894</v>
      </c>
      <c r="C387" s="167" t="s">
        <v>895</v>
      </c>
      <c r="D387" s="293" t="s">
        <v>896</v>
      </c>
      <c r="E387" s="9" t="s">
        <v>9</v>
      </c>
      <c r="F387" s="8">
        <v>22022</v>
      </c>
      <c r="G387" s="9">
        <f>2024-1960</f>
        <v>64</v>
      </c>
      <c r="H387" s="296" t="s">
        <v>179</v>
      </c>
      <c r="I387" s="299"/>
    </row>
    <row r="388" spans="1:9" ht="14.25" customHeight="1">
      <c r="A388" s="31">
        <v>379</v>
      </c>
      <c r="B388" s="215" t="s">
        <v>897</v>
      </c>
      <c r="C388" s="169" t="s">
        <v>898</v>
      </c>
      <c r="D388" s="294"/>
      <c r="E388" s="20" t="s">
        <v>5</v>
      </c>
      <c r="F388" s="21">
        <v>26351</v>
      </c>
      <c r="G388" s="20">
        <f>2024-1972</f>
        <v>52</v>
      </c>
      <c r="H388" s="297"/>
      <c r="I388" s="300"/>
    </row>
    <row r="389" spans="1:9" ht="14.25" customHeight="1">
      <c r="A389" s="31">
        <v>380</v>
      </c>
      <c r="B389" s="215" t="s">
        <v>899</v>
      </c>
      <c r="C389" s="169" t="s">
        <v>900</v>
      </c>
      <c r="D389" s="294"/>
      <c r="E389" s="20" t="s">
        <v>6</v>
      </c>
      <c r="F389" s="21">
        <v>35298</v>
      </c>
      <c r="G389" s="20">
        <f>2024-1996</f>
        <v>28</v>
      </c>
      <c r="H389" s="297"/>
      <c r="I389" s="300"/>
    </row>
    <row r="390" spans="1:9" ht="15" customHeight="1" thickBot="1">
      <c r="A390" s="31">
        <v>381</v>
      </c>
      <c r="B390" s="213" t="s">
        <v>901</v>
      </c>
      <c r="C390" s="13" t="s">
        <v>902</v>
      </c>
      <c r="D390" s="295"/>
      <c r="E390" s="25" t="s">
        <v>6</v>
      </c>
      <c r="F390" s="15">
        <v>36203</v>
      </c>
      <c r="G390" s="25">
        <f>2024-1999</f>
        <v>25</v>
      </c>
      <c r="H390" s="298"/>
      <c r="I390" s="301"/>
    </row>
    <row r="391" spans="1:9" ht="16.2" thickBot="1">
      <c r="A391" s="31">
        <v>382</v>
      </c>
      <c r="B391" s="241" t="s">
        <v>903</v>
      </c>
      <c r="C391" s="181" t="s">
        <v>904</v>
      </c>
      <c r="D391" s="182" t="s">
        <v>905</v>
      </c>
      <c r="E391" s="183" t="s">
        <v>9</v>
      </c>
      <c r="F391" s="184">
        <v>22584</v>
      </c>
      <c r="G391" s="77">
        <f>2024-1961</f>
        <v>63</v>
      </c>
      <c r="H391" s="260" t="s">
        <v>239</v>
      </c>
      <c r="I391" s="302"/>
    </row>
    <row r="392" spans="1:9" ht="16.2" thickBot="1">
      <c r="A392" s="31">
        <v>383</v>
      </c>
      <c r="B392" s="242" t="s">
        <v>906</v>
      </c>
      <c r="C392" s="185"/>
      <c r="D392" s="186"/>
      <c r="E392" s="187" t="s">
        <v>5</v>
      </c>
      <c r="F392" s="188">
        <v>24277</v>
      </c>
      <c r="G392" s="77">
        <f>2024-1961</f>
        <v>63</v>
      </c>
      <c r="H392" s="262"/>
      <c r="I392" s="303"/>
    </row>
    <row r="393" spans="1:9" s="112" customFormat="1" ht="20.100000000000001" customHeight="1">
      <c r="A393" s="31">
        <v>384</v>
      </c>
      <c r="B393" s="236" t="s">
        <v>907</v>
      </c>
      <c r="C393" s="96" t="s">
        <v>908</v>
      </c>
      <c r="D393" s="145" t="s">
        <v>909</v>
      </c>
      <c r="E393" s="146" t="s">
        <v>9</v>
      </c>
      <c r="F393" s="147" t="s">
        <v>910</v>
      </c>
      <c r="G393" s="148">
        <f>2024-1960</f>
        <v>64</v>
      </c>
      <c r="H393" s="291" t="s">
        <v>239</v>
      </c>
      <c r="I393" s="286"/>
    </row>
    <row r="394" spans="1:9" s="112" customFormat="1" ht="20.100000000000001" customHeight="1" thickBot="1">
      <c r="A394" s="31">
        <v>385</v>
      </c>
      <c r="B394" s="237" t="s">
        <v>911</v>
      </c>
      <c r="C394" s="125"/>
      <c r="D394" s="136"/>
      <c r="E394" s="137" t="s">
        <v>11</v>
      </c>
      <c r="F394" s="138" t="s">
        <v>912</v>
      </c>
      <c r="G394" s="137">
        <f>2024-1953</f>
        <v>71</v>
      </c>
      <c r="H394" s="292"/>
      <c r="I394" s="287"/>
    </row>
    <row r="395" spans="1:9" s="112" customFormat="1" ht="20.100000000000001" customHeight="1">
      <c r="A395" s="31">
        <v>386</v>
      </c>
      <c r="B395" s="236" t="s">
        <v>913</v>
      </c>
      <c r="C395" s="96" t="s">
        <v>914</v>
      </c>
      <c r="D395" s="145" t="s">
        <v>915</v>
      </c>
      <c r="E395" s="146" t="s">
        <v>9</v>
      </c>
      <c r="F395" s="189" t="s">
        <v>916</v>
      </c>
      <c r="G395" s="148">
        <f>2024-1962</f>
        <v>62</v>
      </c>
      <c r="H395" s="291" t="s">
        <v>180</v>
      </c>
      <c r="I395" s="286"/>
    </row>
    <row r="396" spans="1:9" s="112" customFormat="1" ht="20.100000000000001" customHeight="1" thickBot="1">
      <c r="A396" s="31">
        <v>387</v>
      </c>
      <c r="B396" s="237" t="s">
        <v>917</v>
      </c>
      <c r="C396" s="125"/>
      <c r="D396" s="136"/>
      <c r="E396" s="137" t="s">
        <v>5</v>
      </c>
      <c r="F396" s="138" t="s">
        <v>918</v>
      </c>
      <c r="G396" s="137">
        <f>2024-1968</f>
        <v>56</v>
      </c>
      <c r="H396" s="292"/>
      <c r="I396" s="288"/>
    </row>
    <row r="397" spans="1:9" s="112" customFormat="1" ht="20.100000000000001" customHeight="1">
      <c r="A397" s="31">
        <v>388</v>
      </c>
      <c r="B397" s="243" t="s">
        <v>919</v>
      </c>
      <c r="C397" s="95" t="s">
        <v>920</v>
      </c>
      <c r="D397" s="145" t="s">
        <v>921</v>
      </c>
      <c r="E397" s="146" t="s">
        <v>9</v>
      </c>
      <c r="F397" s="147" t="s">
        <v>922</v>
      </c>
      <c r="G397" s="148">
        <f>2024-1959</f>
        <v>65</v>
      </c>
      <c r="H397" s="289" t="s">
        <v>179</v>
      </c>
      <c r="I397" s="283"/>
    </row>
    <row r="398" spans="1:9" s="112" customFormat="1" ht="20.100000000000001" customHeight="1" thickBot="1">
      <c r="A398" s="31">
        <v>389</v>
      </c>
      <c r="B398" s="244" t="s">
        <v>923</v>
      </c>
      <c r="C398" s="153"/>
      <c r="D398" s="154"/>
      <c r="E398" s="113" t="s">
        <v>5</v>
      </c>
      <c r="F398" s="163" t="s">
        <v>924</v>
      </c>
      <c r="G398" s="113">
        <f>2024-1964</f>
        <v>60</v>
      </c>
      <c r="H398" s="290"/>
      <c r="I398" s="285"/>
    </row>
    <row r="399" spans="1:9" s="112" customFormat="1" ht="15.75" customHeight="1">
      <c r="A399" s="31">
        <v>390</v>
      </c>
      <c r="B399" s="235" t="s">
        <v>925</v>
      </c>
      <c r="C399" s="96" t="s">
        <v>926</v>
      </c>
      <c r="D399" s="145" t="s">
        <v>927</v>
      </c>
      <c r="E399" s="146" t="s">
        <v>9</v>
      </c>
      <c r="F399" s="148" t="s">
        <v>928</v>
      </c>
      <c r="G399" s="148">
        <f>2024-1962</f>
        <v>62</v>
      </c>
      <c r="H399" s="278" t="s">
        <v>177</v>
      </c>
      <c r="I399" s="283"/>
    </row>
    <row r="400" spans="1:9" s="112" customFormat="1" ht="15.75" customHeight="1">
      <c r="A400" s="31">
        <v>391</v>
      </c>
      <c r="B400" s="219" t="s">
        <v>929</v>
      </c>
      <c r="C400" s="123"/>
      <c r="D400" s="127"/>
      <c r="E400" s="121" t="s">
        <v>5</v>
      </c>
      <c r="F400" s="121" t="s">
        <v>930</v>
      </c>
      <c r="G400" s="121">
        <f>2024-1972</f>
        <v>52</v>
      </c>
      <c r="H400" s="279"/>
      <c r="I400" s="284"/>
    </row>
    <row r="401" spans="1:9" s="112" customFormat="1" ht="15.75" customHeight="1">
      <c r="A401" s="31">
        <v>392</v>
      </c>
      <c r="B401" s="219" t="s">
        <v>931</v>
      </c>
      <c r="C401" s="123"/>
      <c r="D401" s="127"/>
      <c r="E401" s="121" t="s">
        <v>8</v>
      </c>
      <c r="F401" s="121" t="s">
        <v>932</v>
      </c>
      <c r="G401" s="121">
        <f>2024-1999</f>
        <v>25</v>
      </c>
      <c r="H401" s="279"/>
      <c r="I401" s="284"/>
    </row>
    <row r="402" spans="1:9" s="112" customFormat="1" ht="15.75" customHeight="1" thickBot="1">
      <c r="A402" s="31">
        <v>393</v>
      </c>
      <c r="B402" s="220" t="s">
        <v>933</v>
      </c>
      <c r="C402" s="82"/>
      <c r="D402" s="83"/>
      <c r="E402" s="113" t="s">
        <v>6</v>
      </c>
      <c r="F402" s="113" t="s">
        <v>934</v>
      </c>
      <c r="G402" s="113">
        <f>2024-2008</f>
        <v>16</v>
      </c>
      <c r="H402" s="280"/>
      <c r="I402" s="285"/>
    </row>
    <row r="403" spans="1:9" s="112" customFormat="1" ht="15.6">
      <c r="A403" s="31">
        <v>394</v>
      </c>
      <c r="B403" s="236" t="s">
        <v>935</v>
      </c>
      <c r="C403" s="149" t="s">
        <v>936</v>
      </c>
      <c r="D403" s="144" t="s">
        <v>937</v>
      </c>
      <c r="E403" s="146" t="s">
        <v>9</v>
      </c>
      <c r="F403" s="148" t="s">
        <v>938</v>
      </c>
      <c r="G403" s="148">
        <f>2024-1963</f>
        <v>61</v>
      </c>
      <c r="H403" s="281" t="s">
        <v>239</v>
      </c>
      <c r="I403" s="283"/>
    </row>
    <row r="404" spans="1:9" s="112" customFormat="1" ht="15.6" thickBot="1">
      <c r="A404" s="31">
        <v>395</v>
      </c>
      <c r="B404" s="223" t="s">
        <v>939</v>
      </c>
      <c r="C404" s="82"/>
      <c r="D404" s="81"/>
      <c r="E404" s="113" t="s">
        <v>5</v>
      </c>
      <c r="F404" s="113" t="s">
        <v>940</v>
      </c>
      <c r="G404" s="113">
        <f>2024-1967</f>
        <v>57</v>
      </c>
      <c r="H404" s="282"/>
      <c r="I404" s="285"/>
    </row>
    <row r="405" spans="1:9" ht="14.4" thickBot="1">
      <c r="A405" s="31">
        <v>396</v>
      </c>
      <c r="B405" s="6" t="s">
        <v>954</v>
      </c>
      <c r="C405" s="6" t="s">
        <v>956</v>
      </c>
      <c r="D405" s="311" t="s">
        <v>957</v>
      </c>
      <c r="E405" s="9" t="s">
        <v>9</v>
      </c>
      <c r="F405" s="8">
        <v>25345</v>
      </c>
      <c r="G405" s="113">
        <f>2024-1969</f>
        <v>55</v>
      </c>
      <c r="H405" s="296" t="s">
        <v>176</v>
      </c>
      <c r="I405" s="3"/>
    </row>
    <row r="406" spans="1:9" ht="14.4" thickBot="1">
      <c r="A406" s="31">
        <v>397</v>
      </c>
      <c r="B406" s="19" t="s">
        <v>223</v>
      </c>
      <c r="C406" s="19" t="s">
        <v>958</v>
      </c>
      <c r="D406" s="346"/>
      <c r="E406" s="20" t="s">
        <v>5</v>
      </c>
      <c r="F406" s="21">
        <v>26614</v>
      </c>
      <c r="G406" s="113">
        <f>2024-1972</f>
        <v>52</v>
      </c>
      <c r="H406" s="297"/>
    </row>
    <row r="407" spans="1:9" ht="14.4" thickBot="1">
      <c r="A407" s="31">
        <v>398</v>
      </c>
      <c r="B407" s="12" t="s">
        <v>959</v>
      </c>
      <c r="C407" s="12" t="s">
        <v>960</v>
      </c>
      <c r="D407" s="347"/>
      <c r="E407" s="25" t="s">
        <v>8</v>
      </c>
      <c r="F407" s="15">
        <v>37623</v>
      </c>
      <c r="G407" s="113">
        <f>2024-2003</f>
        <v>21</v>
      </c>
      <c r="H407" s="298"/>
    </row>
    <row r="408" spans="1:9" ht="14.4" thickBot="1">
      <c r="A408" s="31">
        <v>399</v>
      </c>
      <c r="B408" s="6" t="s">
        <v>961</v>
      </c>
      <c r="C408" s="6" t="s">
        <v>962</v>
      </c>
      <c r="D408" s="311" t="s">
        <v>963</v>
      </c>
      <c r="E408" s="9" t="s">
        <v>9</v>
      </c>
      <c r="F408" s="8">
        <v>33169</v>
      </c>
      <c r="G408" s="113">
        <f>2024-1990</f>
        <v>34</v>
      </c>
      <c r="H408" s="296" t="s">
        <v>968</v>
      </c>
    </row>
    <row r="409" spans="1:9" ht="14.4" thickBot="1">
      <c r="A409" s="31">
        <v>400</v>
      </c>
      <c r="B409" s="19" t="s">
        <v>964</v>
      </c>
      <c r="C409" s="19" t="s">
        <v>965</v>
      </c>
      <c r="D409" s="346"/>
      <c r="E409" s="20" t="s">
        <v>7</v>
      </c>
      <c r="F409" s="21">
        <v>21343</v>
      </c>
      <c r="G409" s="113">
        <f>2024-1958</f>
        <v>66</v>
      </c>
      <c r="H409" s="297"/>
    </row>
    <row r="410" spans="1:9" ht="14.4" thickBot="1">
      <c r="A410" s="31">
        <v>401</v>
      </c>
      <c r="B410" s="19" t="s">
        <v>966</v>
      </c>
      <c r="C410" s="19" t="s">
        <v>967</v>
      </c>
      <c r="D410" s="346"/>
      <c r="E410" s="20" t="s">
        <v>4</v>
      </c>
      <c r="F410" s="21">
        <v>23694</v>
      </c>
      <c r="G410" s="113">
        <f>2024-1964</f>
        <v>60</v>
      </c>
      <c r="H410" s="298"/>
    </row>
  </sheetData>
  <mergeCells count="296">
    <mergeCell ref="D405:D407"/>
    <mergeCell ref="H405:H407"/>
    <mergeCell ref="D408:D410"/>
    <mergeCell ref="H408:H410"/>
    <mergeCell ref="H348:H352"/>
    <mergeCell ref="I348:I352"/>
    <mergeCell ref="H353:H355"/>
    <mergeCell ref="H356:H358"/>
    <mergeCell ref="H294:H298"/>
    <mergeCell ref="H324:H328"/>
    <mergeCell ref="I344:I347"/>
    <mergeCell ref="H344:H347"/>
    <mergeCell ref="H383:H386"/>
    <mergeCell ref="I383:I386"/>
    <mergeCell ref="I376:I378"/>
    <mergeCell ref="I379:I380"/>
    <mergeCell ref="I381:I382"/>
    <mergeCell ref="H307:H309"/>
    <mergeCell ref="H310:H312"/>
    <mergeCell ref="H313:H317"/>
    <mergeCell ref="H318:H323"/>
    <mergeCell ref="H330:H333"/>
    <mergeCell ref="I330:I333"/>
    <mergeCell ref="I334:I338"/>
    <mergeCell ref="I261:I262"/>
    <mergeCell ref="H261:H262"/>
    <mergeCell ref="I299:I301"/>
    <mergeCell ref="H299:H301"/>
    <mergeCell ref="I302:I305"/>
    <mergeCell ref="H302:H305"/>
    <mergeCell ref="H210:H211"/>
    <mergeCell ref="I225:I227"/>
    <mergeCell ref="I197:I199"/>
    <mergeCell ref="I200:I203"/>
    <mergeCell ref="H254:H257"/>
    <mergeCell ref="I254:I257"/>
    <mergeCell ref="I212:I217"/>
    <mergeCell ref="I218:I220"/>
    <mergeCell ref="I221:I224"/>
    <mergeCell ref="C251:C253"/>
    <mergeCell ref="I228:I232"/>
    <mergeCell ref="I233:I236"/>
    <mergeCell ref="I242:I245"/>
    <mergeCell ref="H233:H236"/>
    <mergeCell ref="H242:H245"/>
    <mergeCell ref="H251:H253"/>
    <mergeCell ref="I251:I253"/>
    <mergeCell ref="D242:D245"/>
    <mergeCell ref="H246:H249"/>
    <mergeCell ref="D246:D249"/>
    <mergeCell ref="I237:I241"/>
    <mergeCell ref="H237:H241"/>
    <mergeCell ref="D237:D241"/>
    <mergeCell ref="I246:I249"/>
    <mergeCell ref="D251:D253"/>
    <mergeCell ref="C254:C257"/>
    <mergeCell ref="D254:D257"/>
    <mergeCell ref="D9:D10"/>
    <mergeCell ref="D22:D26"/>
    <mergeCell ref="D32:D37"/>
    <mergeCell ref="I6:I7"/>
    <mergeCell ref="I86:I89"/>
    <mergeCell ref="I90:I92"/>
    <mergeCell ref="I93:I94"/>
    <mergeCell ref="I95:I97"/>
    <mergeCell ref="I99:I101"/>
    <mergeCell ref="I32:I37"/>
    <mergeCell ref="I43:I45"/>
    <mergeCell ref="I46:I49"/>
    <mergeCell ref="I50:I53"/>
    <mergeCell ref="I9:I10"/>
    <mergeCell ref="I13:I15"/>
    <mergeCell ref="I16:I18"/>
    <mergeCell ref="I22:I26"/>
    <mergeCell ref="I38:I42"/>
    <mergeCell ref="I27:I31"/>
    <mergeCell ref="I63:I67"/>
    <mergeCell ref="I68:I71"/>
    <mergeCell ref="I72:I73"/>
    <mergeCell ref="H9:H10"/>
    <mergeCell ref="I83:I85"/>
    <mergeCell ref="I117:I120"/>
    <mergeCell ref="H16:H18"/>
    <mergeCell ref="H22:H26"/>
    <mergeCell ref="H32:H37"/>
    <mergeCell ref="H38:H42"/>
    <mergeCell ref="H59:H62"/>
    <mergeCell ref="H95:H97"/>
    <mergeCell ref="H99:H101"/>
    <mergeCell ref="I115:I116"/>
    <mergeCell ref="H86:H89"/>
    <mergeCell ref="H90:H92"/>
    <mergeCell ref="H117:H120"/>
    <mergeCell ref="H43:H45"/>
    <mergeCell ref="H46:H49"/>
    <mergeCell ref="I19:I21"/>
    <mergeCell ref="I102:I104"/>
    <mergeCell ref="I105:I106"/>
    <mergeCell ref="I107:I109"/>
    <mergeCell ref="I55:I58"/>
    <mergeCell ref="I59:I62"/>
    <mergeCell ref="I110:I114"/>
    <mergeCell ref="H74:H78"/>
    <mergeCell ref="D74:D78"/>
    <mergeCell ref="D79:D82"/>
    <mergeCell ref="H63:H67"/>
    <mergeCell ref="H68:H71"/>
    <mergeCell ref="H72:H73"/>
    <mergeCell ref="H110:H114"/>
    <mergeCell ref="I79:I82"/>
    <mergeCell ref="H13:H15"/>
    <mergeCell ref="D16:D18"/>
    <mergeCell ref="D13:D15"/>
    <mergeCell ref="H79:H82"/>
    <mergeCell ref="D68:D71"/>
    <mergeCell ref="D72:D73"/>
    <mergeCell ref="D63:D67"/>
    <mergeCell ref="H105:H106"/>
    <mergeCell ref="D38:D42"/>
    <mergeCell ref="D55:D58"/>
    <mergeCell ref="D59:D62"/>
    <mergeCell ref="D43:D45"/>
    <mergeCell ref="D46:D49"/>
    <mergeCell ref="D50:D53"/>
    <mergeCell ref="D27:D31"/>
    <mergeCell ref="H55:H58"/>
    <mergeCell ref="I74:I78"/>
    <mergeCell ref="D147:D148"/>
    <mergeCell ref="H160:H163"/>
    <mergeCell ref="H141:H146"/>
    <mergeCell ref="H102:H104"/>
    <mergeCell ref="D150:D152"/>
    <mergeCell ref="D107:D109"/>
    <mergeCell ref="D95:D97"/>
    <mergeCell ref="D99:D101"/>
    <mergeCell ref="A2:H2"/>
    <mergeCell ref="A3:H3"/>
    <mergeCell ref="A4:H4"/>
    <mergeCell ref="A6:A7"/>
    <mergeCell ref="F6:F7"/>
    <mergeCell ref="G6:G7"/>
    <mergeCell ref="H6:H7"/>
    <mergeCell ref="B6:B7"/>
    <mergeCell ref="C6:C7"/>
    <mergeCell ref="D6:D7"/>
    <mergeCell ref="E6:E7"/>
    <mergeCell ref="D141:D146"/>
    <mergeCell ref="H50:H53"/>
    <mergeCell ref="H19:H21"/>
    <mergeCell ref="H27:H31"/>
    <mergeCell ref="D86:D89"/>
    <mergeCell ref="D123:D125"/>
    <mergeCell ref="D127:D128"/>
    <mergeCell ref="D135:D137"/>
    <mergeCell ref="D138:D140"/>
    <mergeCell ref="D90:D92"/>
    <mergeCell ref="D83:D85"/>
    <mergeCell ref="D93:D94"/>
    <mergeCell ref="D115:D116"/>
    <mergeCell ref="D105:D106"/>
    <mergeCell ref="D130:D134"/>
    <mergeCell ref="D117:D120"/>
    <mergeCell ref="D121:D122"/>
    <mergeCell ref="D102:D104"/>
    <mergeCell ref="D110:D114"/>
    <mergeCell ref="I182:I184"/>
    <mergeCell ref="I185:I188"/>
    <mergeCell ref="I189:I191"/>
    <mergeCell ref="I192:I196"/>
    <mergeCell ref="H182:H184"/>
    <mergeCell ref="D177:D181"/>
    <mergeCell ref="I175:I176"/>
    <mergeCell ref="D218:D220"/>
    <mergeCell ref="I177:I181"/>
    <mergeCell ref="D221:D224"/>
    <mergeCell ref="D228:D232"/>
    <mergeCell ref="D233:D236"/>
    <mergeCell ref="D182:D184"/>
    <mergeCell ref="D160:D163"/>
    <mergeCell ref="D164:D169"/>
    <mergeCell ref="D175:D176"/>
    <mergeCell ref="H218:H220"/>
    <mergeCell ref="H221:H224"/>
    <mergeCell ref="D153:D156"/>
    <mergeCell ref="D192:D196"/>
    <mergeCell ref="D197:D199"/>
    <mergeCell ref="D200:D203"/>
    <mergeCell ref="D204:D209"/>
    <mergeCell ref="D185:D188"/>
    <mergeCell ref="D189:D191"/>
    <mergeCell ref="H185:H188"/>
    <mergeCell ref="H189:H191"/>
    <mergeCell ref="H192:H196"/>
    <mergeCell ref="H200:H203"/>
    <mergeCell ref="H177:H181"/>
    <mergeCell ref="H175:H176"/>
    <mergeCell ref="H164:H169"/>
    <mergeCell ref="H153:H156"/>
    <mergeCell ref="D157:D159"/>
    <mergeCell ref="H157:H159"/>
    <mergeCell ref="D170:D174"/>
    <mergeCell ref="C263:C266"/>
    <mergeCell ref="H285:H286"/>
    <mergeCell ref="I285:I286"/>
    <mergeCell ref="I287:I288"/>
    <mergeCell ref="H287:H288"/>
    <mergeCell ref="D267:D271"/>
    <mergeCell ref="H282:H284"/>
    <mergeCell ref="I282:I284"/>
    <mergeCell ref="I292:I293"/>
    <mergeCell ref="H292:H293"/>
    <mergeCell ref="D273:D276"/>
    <mergeCell ref="H273:H276"/>
    <mergeCell ref="I273:I276"/>
    <mergeCell ref="H277:H281"/>
    <mergeCell ref="I277:I281"/>
    <mergeCell ref="D263:D266"/>
    <mergeCell ref="H267:H271"/>
    <mergeCell ref="I267:I271"/>
    <mergeCell ref="I263:I266"/>
    <mergeCell ref="H263:H266"/>
    <mergeCell ref="H289:H291"/>
    <mergeCell ref="I289:I291"/>
    <mergeCell ref="I363:I368"/>
    <mergeCell ref="I318:I323"/>
    <mergeCell ref="I324:I327"/>
    <mergeCell ref="I307:I309"/>
    <mergeCell ref="H334:H338"/>
    <mergeCell ref="I372:I374"/>
    <mergeCell ref="I339:I343"/>
    <mergeCell ref="I353:I355"/>
    <mergeCell ref="I356:I358"/>
    <mergeCell ref="H359:H362"/>
    <mergeCell ref="I359:I362"/>
    <mergeCell ref="I369:I371"/>
    <mergeCell ref="D387:D390"/>
    <mergeCell ref="H387:H390"/>
    <mergeCell ref="I387:I390"/>
    <mergeCell ref="H391:H392"/>
    <mergeCell ref="I391:I392"/>
    <mergeCell ref="I310:I312"/>
    <mergeCell ref="I313:I317"/>
    <mergeCell ref="H212:H217"/>
    <mergeCell ref="H197:H199"/>
    <mergeCell ref="H258:H260"/>
    <mergeCell ref="I258:I260"/>
    <mergeCell ref="H204:H209"/>
    <mergeCell ref="I204:I209"/>
    <mergeCell ref="I210:I211"/>
    <mergeCell ref="H228:H232"/>
    <mergeCell ref="H225:H227"/>
    <mergeCell ref="D225:D227"/>
    <mergeCell ref="D210:D211"/>
    <mergeCell ref="D212:D217"/>
    <mergeCell ref="H363:H368"/>
    <mergeCell ref="H369:H371"/>
    <mergeCell ref="H372:H374"/>
    <mergeCell ref="H339:H343"/>
    <mergeCell ref="I294:I298"/>
    <mergeCell ref="H399:H402"/>
    <mergeCell ref="H403:H404"/>
    <mergeCell ref="I399:I402"/>
    <mergeCell ref="I403:I404"/>
    <mergeCell ref="I393:I394"/>
    <mergeCell ref="I395:I396"/>
    <mergeCell ref="H397:H398"/>
    <mergeCell ref="H395:H396"/>
    <mergeCell ref="H393:H394"/>
    <mergeCell ref="I397:I398"/>
    <mergeCell ref="H83:H85"/>
    <mergeCell ref="H150:H152"/>
    <mergeCell ref="H135:H137"/>
    <mergeCell ref="H138:H140"/>
    <mergeCell ref="I123:I126"/>
    <mergeCell ref="H123:H126"/>
    <mergeCell ref="I130:I134"/>
    <mergeCell ref="H130:H134"/>
    <mergeCell ref="H127:H129"/>
    <mergeCell ref="I135:I137"/>
    <mergeCell ref="I150:I152"/>
    <mergeCell ref="I138:I140"/>
    <mergeCell ref="H107:H109"/>
    <mergeCell ref="H115:H116"/>
    <mergeCell ref="H93:H94"/>
    <mergeCell ref="I153:I156"/>
    <mergeCell ref="I160:I163"/>
    <mergeCell ref="I141:I146"/>
    <mergeCell ref="I147:I149"/>
    <mergeCell ref="H147:H149"/>
    <mergeCell ref="I164:I169"/>
    <mergeCell ref="H121:H122"/>
    <mergeCell ref="I157:I159"/>
    <mergeCell ref="I170:I174"/>
    <mergeCell ref="H170:H174"/>
    <mergeCell ref="I127:I129"/>
    <mergeCell ref="I121:I122"/>
  </mergeCells>
  <phoneticPr fontId="6" type="noConversion"/>
  <conditionalFormatting sqref="B258:B260">
    <cfRule type="duplicateValues" dxfId="43" priority="44"/>
    <cfRule type="duplicateValues" dxfId="42" priority="45"/>
    <cfRule type="duplicateValues" dxfId="41" priority="46"/>
  </conditionalFormatting>
  <conditionalFormatting sqref="B261:B262">
    <cfRule type="duplicateValues" dxfId="40" priority="34"/>
  </conditionalFormatting>
  <conditionalFormatting sqref="B263">
    <cfRule type="duplicateValues" dxfId="39" priority="36"/>
  </conditionalFormatting>
  <conditionalFormatting sqref="B267">
    <cfRule type="duplicateValues" dxfId="38" priority="33"/>
  </conditionalFormatting>
  <conditionalFormatting sqref="B277">
    <cfRule type="duplicateValues" dxfId="37" priority="29"/>
    <cfRule type="duplicateValues" dxfId="36" priority="30"/>
    <cfRule type="duplicateValues" dxfId="35" priority="31"/>
  </conditionalFormatting>
  <conditionalFormatting sqref="B391:B392">
    <cfRule type="duplicateValues" dxfId="34" priority="10"/>
  </conditionalFormatting>
  <conditionalFormatting sqref="B397:B398">
    <cfRule type="duplicateValues" dxfId="33" priority="50"/>
  </conditionalFormatting>
  <conditionalFormatting sqref="C277">
    <cfRule type="duplicateValues" dxfId="32" priority="28"/>
  </conditionalFormatting>
  <conditionalFormatting sqref="C285:C288">
    <cfRule type="duplicateValues" dxfId="31" priority="47"/>
  </conditionalFormatting>
  <conditionalFormatting sqref="C289:C291">
    <cfRule type="duplicateValues" dxfId="30" priority="49"/>
  </conditionalFormatting>
  <conditionalFormatting sqref="C306:C307">
    <cfRule type="duplicateValues" dxfId="29" priority="21"/>
  </conditionalFormatting>
  <conditionalFormatting sqref="C310">
    <cfRule type="duplicateValues" dxfId="28" priority="20"/>
  </conditionalFormatting>
  <conditionalFormatting sqref="C313">
    <cfRule type="duplicateValues" dxfId="27" priority="19"/>
  </conditionalFormatting>
  <conditionalFormatting sqref="C318">
    <cfRule type="duplicateValues" dxfId="26" priority="18"/>
  </conditionalFormatting>
  <conditionalFormatting sqref="C324">
    <cfRule type="duplicateValues" dxfId="25" priority="17"/>
  </conditionalFormatting>
  <conditionalFormatting sqref="C329">
    <cfRule type="duplicateValues" dxfId="24" priority="16"/>
  </conditionalFormatting>
  <conditionalFormatting sqref="C330">
    <cfRule type="duplicateValues" dxfId="23" priority="15"/>
  </conditionalFormatting>
  <conditionalFormatting sqref="C334">
    <cfRule type="duplicateValues" dxfId="22" priority="14"/>
  </conditionalFormatting>
  <conditionalFormatting sqref="C339">
    <cfRule type="duplicateValues" dxfId="21" priority="13"/>
  </conditionalFormatting>
  <conditionalFormatting sqref="C344">
    <cfRule type="duplicateValues" dxfId="20" priority="12"/>
  </conditionalFormatting>
  <conditionalFormatting sqref="C348">
    <cfRule type="duplicateValues" dxfId="19" priority="11"/>
  </conditionalFormatting>
  <conditionalFormatting sqref="C391:C392">
    <cfRule type="duplicateValues" dxfId="18" priority="9"/>
  </conditionalFormatting>
  <conditionalFormatting sqref="C393">
    <cfRule type="duplicateValues" dxfId="17" priority="7"/>
  </conditionalFormatting>
  <conditionalFormatting sqref="C397:C398">
    <cfRule type="duplicateValues" dxfId="16" priority="4"/>
  </conditionalFormatting>
  <conditionalFormatting sqref="C399">
    <cfRule type="duplicateValues" dxfId="15" priority="1"/>
  </conditionalFormatting>
  <conditionalFormatting sqref="D285:D288">
    <cfRule type="duplicateValues" dxfId="14" priority="48"/>
  </conditionalFormatting>
  <conditionalFormatting sqref="D391:D392">
    <cfRule type="duplicateValues" dxfId="13" priority="8"/>
  </conditionalFormatting>
  <conditionalFormatting sqref="D397:D398">
    <cfRule type="duplicateValues" dxfId="12" priority="3"/>
  </conditionalFormatting>
  <conditionalFormatting sqref="F261:F262">
    <cfRule type="duplicateValues" dxfId="11" priority="32"/>
  </conditionalFormatting>
  <conditionalFormatting sqref="F395">
    <cfRule type="duplicateValues" dxfId="10" priority="6"/>
  </conditionalFormatting>
  <conditionalFormatting sqref="F397:F398">
    <cfRule type="duplicateValues" dxfId="9" priority="2"/>
  </conditionalFormatting>
  <printOptions horizontalCentered="1"/>
  <pageMargins left="0.19685039370078741" right="0.19685039370078741" top="0.27559055118110237" bottom="0.35433070866141736" header="0.31496062992125984" footer="0.31496062992125984"/>
  <pageSetup paperSize="9" scale="61" fitToHeight="7" orientation="portrait" r:id="rId1"/>
  <rowBreaks count="5" manualBreakCount="5">
    <brk id="73" max="7" man="1"/>
    <brk id="137" max="7" man="1"/>
    <brk id="217" max="7" man="1"/>
    <brk id="293" max="7" man="1"/>
    <brk id="36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14D58-06B5-4508-8D90-910DAC34ADE9}">
  <sheetPr>
    <tabColor rgb="FFFF0000"/>
  </sheetPr>
  <dimension ref="A1:H124"/>
  <sheetViews>
    <sheetView tabSelected="1" view="pageBreakPreview" zoomScaleNormal="100" zoomScaleSheetLayoutView="100" workbookViewId="0">
      <selection activeCell="M8" sqref="M8"/>
    </sheetView>
  </sheetViews>
  <sheetFormatPr defaultColWidth="9.109375" defaultRowHeight="13.8"/>
  <cols>
    <col min="1" max="1" width="5.6640625" style="3" customWidth="1"/>
    <col min="2" max="2" width="6.109375" style="2" customWidth="1"/>
    <col min="3" max="3" width="35.44140625" style="3" customWidth="1"/>
    <col min="4" max="4" width="17.109375" style="2" customWidth="1"/>
    <col min="5" max="5" width="12" style="2" customWidth="1"/>
    <col min="6" max="6" width="22.33203125" style="3" customWidth="1"/>
    <col min="7" max="7" width="9.109375" style="3"/>
    <col min="8" max="8" width="12.5546875" style="3" bestFit="1" customWidth="1"/>
    <col min="9" max="16384" width="9.109375" style="3"/>
  </cols>
  <sheetData>
    <row r="1" spans="2:8" ht="15" customHeight="1">
      <c r="F1" s="48" t="s">
        <v>974</v>
      </c>
    </row>
    <row r="2" spans="2:8" ht="15" customHeight="1">
      <c r="B2" s="392" t="s">
        <v>31</v>
      </c>
      <c r="C2" s="392"/>
      <c r="D2" s="392"/>
      <c r="E2" s="392"/>
      <c r="F2" s="392"/>
    </row>
    <row r="3" spans="2:8" ht="15" customHeight="1">
      <c r="B3" s="393" t="s">
        <v>976</v>
      </c>
      <c r="C3" s="393"/>
      <c r="D3" s="393"/>
      <c r="E3" s="393"/>
      <c r="F3" s="393"/>
    </row>
    <row r="4" spans="2:8" ht="7.5" customHeight="1" thickBot="1"/>
    <row r="5" spans="2:8" ht="30" customHeight="1" thickBot="1">
      <c r="B5" s="56" t="s">
        <v>0</v>
      </c>
      <c r="C5" s="27" t="s">
        <v>28</v>
      </c>
      <c r="D5" s="57" t="s">
        <v>1</v>
      </c>
      <c r="E5" s="27" t="s">
        <v>2</v>
      </c>
      <c r="F5" s="58" t="s">
        <v>531</v>
      </c>
    </row>
    <row r="6" spans="2:8" ht="13.5" customHeight="1" thickBot="1">
      <c r="B6" s="251"/>
      <c r="C6" s="169"/>
      <c r="D6" s="252"/>
      <c r="E6" s="253"/>
      <c r="F6" s="254"/>
      <c r="H6" s="10">
        <f ca="1">TODAY()</f>
        <v>45841</v>
      </c>
    </row>
    <row r="7" spans="2:8" ht="15" customHeight="1">
      <c r="B7" s="75">
        <v>1</v>
      </c>
      <c r="C7" s="129" t="s">
        <v>182</v>
      </c>
      <c r="D7" s="92">
        <v>22052</v>
      </c>
      <c r="E7" s="32">
        <f t="shared" ref="E7:E70" ca="1" si="0">DATEDIF(D7,$H$6,"Y")</f>
        <v>65</v>
      </c>
      <c r="F7" s="255" t="s">
        <v>29</v>
      </c>
    </row>
    <row r="8" spans="2:8" ht="15" customHeight="1">
      <c r="B8" s="18">
        <v>2</v>
      </c>
      <c r="C8" s="19" t="s">
        <v>184</v>
      </c>
      <c r="D8" s="21">
        <v>33741</v>
      </c>
      <c r="E8" s="20">
        <f t="shared" ca="1" si="0"/>
        <v>33</v>
      </c>
      <c r="F8" s="49" t="s">
        <v>30</v>
      </c>
    </row>
    <row r="9" spans="2:8" ht="15.75" customHeight="1" thickBot="1">
      <c r="B9" s="18">
        <v>3</v>
      </c>
      <c r="C9" s="19" t="s">
        <v>185</v>
      </c>
      <c r="D9" s="21">
        <v>31209</v>
      </c>
      <c r="E9" s="20">
        <f t="shared" ca="1" si="0"/>
        <v>40</v>
      </c>
      <c r="F9" s="49" t="s">
        <v>30</v>
      </c>
    </row>
    <row r="10" spans="2:8" ht="15" customHeight="1">
      <c r="B10" s="75">
        <v>4</v>
      </c>
      <c r="C10" s="19" t="s">
        <v>186</v>
      </c>
      <c r="D10" s="21">
        <v>32767</v>
      </c>
      <c r="E10" s="20">
        <f t="shared" ca="1" si="0"/>
        <v>35</v>
      </c>
      <c r="F10" s="49" t="s">
        <v>30</v>
      </c>
    </row>
    <row r="11" spans="2:8" ht="15" customHeight="1">
      <c r="B11" s="18">
        <v>5</v>
      </c>
      <c r="C11" s="19" t="s">
        <v>189</v>
      </c>
      <c r="D11" s="21">
        <v>34018</v>
      </c>
      <c r="E11" s="20">
        <f t="shared" ca="1" si="0"/>
        <v>32</v>
      </c>
      <c r="F11" s="49" t="s">
        <v>30</v>
      </c>
    </row>
    <row r="12" spans="2:8" ht="15" customHeight="1" thickBot="1">
      <c r="B12" s="18">
        <v>6</v>
      </c>
      <c r="C12" s="19" t="s">
        <v>190</v>
      </c>
      <c r="D12" s="21">
        <v>31967</v>
      </c>
      <c r="E12" s="20">
        <f t="shared" ca="1" si="0"/>
        <v>37</v>
      </c>
      <c r="F12" s="49" t="s">
        <v>30</v>
      </c>
    </row>
    <row r="13" spans="2:8" ht="15" customHeight="1">
      <c r="B13" s="75">
        <v>7</v>
      </c>
      <c r="C13" s="19" t="s">
        <v>193</v>
      </c>
      <c r="D13" s="21">
        <v>30318</v>
      </c>
      <c r="E13" s="20">
        <f t="shared" ca="1" si="0"/>
        <v>42</v>
      </c>
      <c r="F13" s="49" t="s">
        <v>30</v>
      </c>
    </row>
    <row r="14" spans="2:8" ht="15" customHeight="1">
      <c r="B14" s="18">
        <v>8</v>
      </c>
      <c r="C14" s="19" t="s">
        <v>197</v>
      </c>
      <c r="D14" s="21">
        <v>25215</v>
      </c>
      <c r="E14" s="20">
        <f t="shared" ca="1" si="0"/>
        <v>56</v>
      </c>
      <c r="F14" s="49" t="s">
        <v>542</v>
      </c>
    </row>
    <row r="15" spans="2:8" ht="15" customHeight="1" thickBot="1">
      <c r="B15" s="18">
        <v>9</v>
      </c>
      <c r="C15" s="19" t="s">
        <v>201</v>
      </c>
      <c r="D15" s="21">
        <v>33695</v>
      </c>
      <c r="E15" s="20">
        <f t="shared" ca="1" si="0"/>
        <v>33</v>
      </c>
      <c r="F15" s="49" t="s">
        <v>30</v>
      </c>
    </row>
    <row r="16" spans="2:8" ht="15" customHeight="1">
      <c r="B16" s="75">
        <v>10</v>
      </c>
      <c r="C16" s="19" t="s">
        <v>205</v>
      </c>
      <c r="D16" s="21">
        <v>24290</v>
      </c>
      <c r="E16" s="20">
        <f t="shared" ca="1" si="0"/>
        <v>59</v>
      </c>
      <c r="F16" s="49" t="s">
        <v>30</v>
      </c>
    </row>
    <row r="17" spans="2:6" ht="15" customHeight="1">
      <c r="B17" s="18">
        <v>11</v>
      </c>
      <c r="C17" s="19" t="s">
        <v>208</v>
      </c>
      <c r="D17" s="21">
        <v>26488</v>
      </c>
      <c r="E17" s="20">
        <f t="shared" ca="1" si="0"/>
        <v>52</v>
      </c>
      <c r="F17" s="49" t="s">
        <v>30</v>
      </c>
    </row>
    <row r="18" spans="2:6" ht="15" customHeight="1" thickBot="1">
      <c r="B18" s="18">
        <v>12</v>
      </c>
      <c r="C18" s="19" t="s">
        <v>240</v>
      </c>
      <c r="D18" s="21">
        <v>31928</v>
      </c>
      <c r="E18" s="20">
        <f t="shared" ca="1" si="0"/>
        <v>38</v>
      </c>
      <c r="F18" s="49" t="s">
        <v>30</v>
      </c>
    </row>
    <row r="19" spans="2:6" ht="15" customHeight="1">
      <c r="B19" s="75">
        <v>13</v>
      </c>
      <c r="C19" s="19" t="s">
        <v>215</v>
      </c>
      <c r="D19" s="21">
        <v>32957</v>
      </c>
      <c r="E19" s="20">
        <f t="shared" ca="1" si="0"/>
        <v>35</v>
      </c>
      <c r="F19" s="49" t="s">
        <v>30</v>
      </c>
    </row>
    <row r="20" spans="2:6" ht="15" customHeight="1">
      <c r="B20" s="18">
        <v>14</v>
      </c>
      <c r="C20" s="19" t="s">
        <v>216</v>
      </c>
      <c r="D20" s="21">
        <v>26059</v>
      </c>
      <c r="E20" s="20">
        <f t="shared" ca="1" si="0"/>
        <v>54</v>
      </c>
      <c r="F20" s="49" t="s">
        <v>30</v>
      </c>
    </row>
    <row r="21" spans="2:6" ht="15" customHeight="1" thickBot="1">
      <c r="B21" s="18">
        <v>15</v>
      </c>
      <c r="C21" s="19" t="s">
        <v>220</v>
      </c>
      <c r="D21" s="21">
        <v>23688</v>
      </c>
      <c r="E21" s="20">
        <f t="shared" ca="1" si="0"/>
        <v>60</v>
      </c>
      <c r="F21" s="49" t="s">
        <v>30</v>
      </c>
    </row>
    <row r="22" spans="2:6" ht="15" customHeight="1">
      <c r="B22" s="75">
        <v>16</v>
      </c>
      <c r="C22" s="19" t="s">
        <v>224</v>
      </c>
      <c r="D22" s="21">
        <v>32715</v>
      </c>
      <c r="E22" s="20">
        <f t="shared" ca="1" si="0"/>
        <v>35</v>
      </c>
      <c r="F22" s="49" t="s">
        <v>30</v>
      </c>
    </row>
    <row r="23" spans="2:6" ht="15" customHeight="1">
      <c r="B23" s="18">
        <v>17</v>
      </c>
      <c r="C23" s="19" t="s">
        <v>265</v>
      </c>
      <c r="D23" s="21">
        <v>31214</v>
      </c>
      <c r="E23" s="20">
        <f t="shared" ca="1" si="0"/>
        <v>40</v>
      </c>
      <c r="F23" s="49" t="s">
        <v>30</v>
      </c>
    </row>
    <row r="24" spans="2:6" ht="15" customHeight="1" thickBot="1">
      <c r="B24" s="18">
        <v>18</v>
      </c>
      <c r="C24" s="19" t="s">
        <v>227</v>
      </c>
      <c r="D24" s="21">
        <v>26924</v>
      </c>
      <c r="E24" s="20">
        <f t="shared" ca="1" si="0"/>
        <v>51</v>
      </c>
      <c r="F24" s="49" t="s">
        <v>29</v>
      </c>
    </row>
    <row r="25" spans="2:6" ht="15" customHeight="1">
      <c r="B25" s="75">
        <v>19</v>
      </c>
      <c r="C25" s="19" t="s">
        <v>229</v>
      </c>
      <c r="D25" s="21">
        <v>30834</v>
      </c>
      <c r="E25" s="20">
        <f t="shared" ca="1" si="0"/>
        <v>41</v>
      </c>
      <c r="F25" s="49" t="s">
        <v>30</v>
      </c>
    </row>
    <row r="26" spans="2:6" ht="15" customHeight="1">
      <c r="B26" s="18">
        <v>20</v>
      </c>
      <c r="C26" s="19" t="s">
        <v>234</v>
      </c>
      <c r="D26" s="21">
        <v>23894</v>
      </c>
      <c r="E26" s="20">
        <f t="shared" ca="1" si="0"/>
        <v>60</v>
      </c>
      <c r="F26" s="49" t="s">
        <v>30</v>
      </c>
    </row>
    <row r="27" spans="2:6" ht="15" customHeight="1" thickBot="1">
      <c r="B27" s="18">
        <v>21</v>
      </c>
      <c r="C27" s="19" t="s">
        <v>238</v>
      </c>
      <c r="D27" s="21">
        <v>32914</v>
      </c>
      <c r="E27" s="20">
        <f t="shared" ca="1" si="0"/>
        <v>35</v>
      </c>
      <c r="F27" s="49" t="s">
        <v>30</v>
      </c>
    </row>
    <row r="28" spans="2:6">
      <c r="B28" s="75">
        <v>22</v>
      </c>
      <c r="C28" s="19" t="s">
        <v>273</v>
      </c>
      <c r="D28" s="21">
        <v>29318</v>
      </c>
      <c r="E28" s="20">
        <f t="shared" ca="1" si="0"/>
        <v>45</v>
      </c>
      <c r="F28" s="49" t="s">
        <v>30</v>
      </c>
    </row>
    <row r="29" spans="2:6">
      <c r="B29" s="18">
        <v>23</v>
      </c>
      <c r="C29" s="19" t="s">
        <v>33</v>
      </c>
      <c r="D29" s="1">
        <v>34201</v>
      </c>
      <c r="E29" s="20">
        <f t="shared" ca="1" si="0"/>
        <v>31</v>
      </c>
      <c r="F29" s="49" t="s">
        <v>30</v>
      </c>
    </row>
    <row r="30" spans="2:6" ht="14.4" thickBot="1">
      <c r="B30" s="18">
        <v>24</v>
      </c>
      <c r="C30" s="19" t="s">
        <v>34</v>
      </c>
      <c r="D30" s="1">
        <v>29119</v>
      </c>
      <c r="E30" s="20">
        <f t="shared" ca="1" si="0"/>
        <v>45</v>
      </c>
      <c r="F30" s="49" t="s">
        <v>30</v>
      </c>
    </row>
    <row r="31" spans="2:6">
      <c r="B31" s="75">
        <v>25</v>
      </c>
      <c r="C31" s="19" t="s">
        <v>35</v>
      </c>
      <c r="D31" s="1">
        <v>34063</v>
      </c>
      <c r="E31" s="20">
        <f t="shared" ca="1" si="0"/>
        <v>32</v>
      </c>
      <c r="F31" s="49" t="s">
        <v>30</v>
      </c>
    </row>
    <row r="32" spans="2:6">
      <c r="B32" s="18">
        <v>26</v>
      </c>
      <c r="C32" s="19" t="s">
        <v>36</v>
      </c>
      <c r="D32" s="1">
        <v>35563</v>
      </c>
      <c r="E32" s="20">
        <f t="shared" ca="1" si="0"/>
        <v>28</v>
      </c>
      <c r="F32" s="50" t="s">
        <v>30</v>
      </c>
    </row>
    <row r="33" spans="2:6" ht="14.4" thickBot="1">
      <c r="B33" s="18">
        <v>27</v>
      </c>
      <c r="C33" s="19" t="s">
        <v>37</v>
      </c>
      <c r="D33" s="1">
        <v>32168</v>
      </c>
      <c r="E33" s="20">
        <f t="shared" ca="1" si="0"/>
        <v>37</v>
      </c>
      <c r="F33" s="50" t="s">
        <v>30</v>
      </c>
    </row>
    <row r="34" spans="2:6">
      <c r="B34" s="75">
        <v>28</v>
      </c>
      <c r="C34" s="19" t="s">
        <v>38</v>
      </c>
      <c r="D34" s="1">
        <v>34446</v>
      </c>
      <c r="E34" s="20">
        <f t="shared" ca="1" si="0"/>
        <v>31</v>
      </c>
      <c r="F34" s="50" t="s">
        <v>30</v>
      </c>
    </row>
    <row r="35" spans="2:6">
      <c r="B35" s="18">
        <v>29</v>
      </c>
      <c r="C35" s="19" t="s">
        <v>54</v>
      </c>
      <c r="D35" s="21">
        <v>31003</v>
      </c>
      <c r="E35" s="20">
        <f t="shared" ca="1" si="0"/>
        <v>40</v>
      </c>
      <c r="F35" s="50" t="s">
        <v>30</v>
      </c>
    </row>
    <row r="36" spans="2:6" ht="14.4" thickBot="1">
      <c r="B36" s="18">
        <v>30</v>
      </c>
      <c r="C36" s="19" t="s">
        <v>56</v>
      </c>
      <c r="D36" s="21">
        <v>34645</v>
      </c>
      <c r="E36" s="20">
        <f t="shared" ca="1" si="0"/>
        <v>30</v>
      </c>
      <c r="F36" s="50" t="s">
        <v>30</v>
      </c>
    </row>
    <row r="37" spans="2:6">
      <c r="B37" s="75">
        <v>31</v>
      </c>
      <c r="C37" s="19" t="s">
        <v>59</v>
      </c>
      <c r="D37" s="21">
        <v>33252</v>
      </c>
      <c r="E37" s="20">
        <f t="shared" ca="1" si="0"/>
        <v>34</v>
      </c>
      <c r="F37" s="50" t="s">
        <v>30</v>
      </c>
    </row>
    <row r="38" spans="2:6">
      <c r="B38" s="18">
        <v>32</v>
      </c>
      <c r="C38" s="19" t="s">
        <v>62</v>
      </c>
      <c r="D38" s="21">
        <v>29391</v>
      </c>
      <c r="E38" s="20">
        <f t="shared" ca="1" si="0"/>
        <v>45</v>
      </c>
      <c r="F38" s="50" t="s">
        <v>30</v>
      </c>
    </row>
    <row r="39" spans="2:6" ht="14.4" thickBot="1">
      <c r="B39" s="18">
        <v>33</v>
      </c>
      <c r="C39" s="19" t="s">
        <v>64</v>
      </c>
      <c r="D39" s="21">
        <v>30463</v>
      </c>
      <c r="E39" s="20">
        <f t="shared" ca="1" si="0"/>
        <v>42</v>
      </c>
      <c r="F39" s="50" t="s">
        <v>30</v>
      </c>
    </row>
    <row r="40" spans="2:6">
      <c r="B40" s="75">
        <v>34</v>
      </c>
      <c r="C40" s="19" t="s">
        <v>66</v>
      </c>
      <c r="D40" s="21">
        <v>33148</v>
      </c>
      <c r="E40" s="20">
        <f t="shared" ca="1" si="0"/>
        <v>34</v>
      </c>
      <c r="F40" s="50" t="s">
        <v>30</v>
      </c>
    </row>
    <row r="41" spans="2:6">
      <c r="B41" s="18">
        <v>35</v>
      </c>
      <c r="C41" s="19" t="s">
        <v>68</v>
      </c>
      <c r="D41" s="21">
        <v>33780</v>
      </c>
      <c r="E41" s="20">
        <f t="shared" ca="1" si="0"/>
        <v>33</v>
      </c>
      <c r="F41" s="50" t="s">
        <v>30</v>
      </c>
    </row>
    <row r="42" spans="2:6" ht="14.4" thickBot="1">
      <c r="B42" s="18">
        <v>36</v>
      </c>
      <c r="C42" s="19" t="s">
        <v>70</v>
      </c>
      <c r="D42" s="21">
        <v>33681</v>
      </c>
      <c r="E42" s="20">
        <f t="shared" ca="1" si="0"/>
        <v>33</v>
      </c>
      <c r="F42" s="50" t="s">
        <v>30</v>
      </c>
    </row>
    <row r="43" spans="2:6">
      <c r="B43" s="75">
        <v>37</v>
      </c>
      <c r="C43" s="19" t="s">
        <v>72</v>
      </c>
      <c r="D43" s="21">
        <v>34091</v>
      </c>
      <c r="E43" s="20">
        <f t="shared" ca="1" si="0"/>
        <v>32</v>
      </c>
      <c r="F43" s="50" t="s">
        <v>30</v>
      </c>
    </row>
    <row r="44" spans="2:6">
      <c r="B44" s="18">
        <v>38</v>
      </c>
      <c r="C44" s="19" t="s">
        <v>74</v>
      </c>
      <c r="D44" s="21">
        <v>33976</v>
      </c>
      <c r="E44" s="20">
        <f t="shared" ca="1" si="0"/>
        <v>32</v>
      </c>
      <c r="F44" s="50" t="s">
        <v>30</v>
      </c>
    </row>
    <row r="45" spans="2:6" ht="14.4" thickBot="1">
      <c r="B45" s="18">
        <v>39</v>
      </c>
      <c r="C45" s="19" t="s">
        <v>77</v>
      </c>
      <c r="D45" s="21">
        <v>33060</v>
      </c>
      <c r="E45" s="20">
        <f t="shared" ca="1" si="0"/>
        <v>34</v>
      </c>
      <c r="F45" s="50" t="s">
        <v>30</v>
      </c>
    </row>
    <row r="46" spans="2:6">
      <c r="B46" s="75">
        <v>40</v>
      </c>
      <c r="C46" s="19" t="s">
        <v>80</v>
      </c>
      <c r="D46" s="21">
        <v>32584</v>
      </c>
      <c r="E46" s="20">
        <f t="shared" ca="1" si="0"/>
        <v>36</v>
      </c>
      <c r="F46" s="50" t="s">
        <v>30</v>
      </c>
    </row>
    <row r="47" spans="2:6">
      <c r="B47" s="18">
        <v>41</v>
      </c>
      <c r="C47" s="19" t="s">
        <v>85</v>
      </c>
      <c r="D47" s="21">
        <v>33804</v>
      </c>
      <c r="E47" s="20">
        <f t="shared" ca="1" si="0"/>
        <v>32</v>
      </c>
      <c r="F47" s="50" t="s">
        <v>30</v>
      </c>
    </row>
    <row r="48" spans="2:6" ht="14.4" thickBot="1">
      <c r="B48" s="18">
        <v>42</v>
      </c>
      <c r="C48" s="19" t="s">
        <v>86</v>
      </c>
      <c r="D48" s="21">
        <v>34628</v>
      </c>
      <c r="E48" s="20">
        <f t="shared" ca="1" si="0"/>
        <v>30</v>
      </c>
      <c r="F48" s="50" t="s">
        <v>30</v>
      </c>
    </row>
    <row r="49" spans="2:6">
      <c r="B49" s="75">
        <v>43</v>
      </c>
      <c r="C49" s="19" t="s">
        <v>89</v>
      </c>
      <c r="D49" s="21">
        <v>29035</v>
      </c>
      <c r="E49" s="20">
        <f t="shared" ca="1" si="0"/>
        <v>46</v>
      </c>
      <c r="F49" s="50" t="s">
        <v>30</v>
      </c>
    </row>
    <row r="50" spans="2:6">
      <c r="B50" s="18">
        <v>44</v>
      </c>
      <c r="C50" s="19" t="s">
        <v>92</v>
      </c>
      <c r="D50" s="21">
        <v>31736</v>
      </c>
      <c r="E50" s="20">
        <f t="shared" ca="1" si="0"/>
        <v>38</v>
      </c>
      <c r="F50" s="50" t="s">
        <v>30</v>
      </c>
    </row>
    <row r="51" spans="2:6" ht="14.4" thickBot="1">
      <c r="B51" s="18">
        <v>45</v>
      </c>
      <c r="C51" s="19" t="s">
        <v>94</v>
      </c>
      <c r="D51" s="21">
        <v>23833</v>
      </c>
      <c r="E51" s="20">
        <f t="shared" ca="1" si="0"/>
        <v>60</v>
      </c>
      <c r="F51" s="50" t="s">
        <v>30</v>
      </c>
    </row>
    <row r="52" spans="2:6">
      <c r="B52" s="75">
        <v>46</v>
      </c>
      <c r="C52" s="19" t="s">
        <v>98</v>
      </c>
      <c r="D52" s="21">
        <v>33253</v>
      </c>
      <c r="E52" s="20">
        <f t="shared" ca="1" si="0"/>
        <v>34</v>
      </c>
      <c r="F52" s="50" t="s">
        <v>30</v>
      </c>
    </row>
    <row r="53" spans="2:6">
      <c r="B53" s="18">
        <v>47</v>
      </c>
      <c r="C53" s="19" t="s">
        <v>104</v>
      </c>
      <c r="D53" s="21">
        <v>33725</v>
      </c>
      <c r="E53" s="20">
        <f t="shared" ca="1" si="0"/>
        <v>33</v>
      </c>
      <c r="F53" s="50" t="s">
        <v>30</v>
      </c>
    </row>
    <row r="54" spans="2:6" ht="14.4" thickBot="1">
      <c r="B54" s="18">
        <v>48</v>
      </c>
      <c r="C54" s="19" t="s">
        <v>107</v>
      </c>
      <c r="D54" s="21">
        <v>33019</v>
      </c>
      <c r="E54" s="20">
        <f t="shared" ca="1" si="0"/>
        <v>35</v>
      </c>
      <c r="F54" s="50" t="s">
        <v>30</v>
      </c>
    </row>
    <row r="55" spans="2:6">
      <c r="B55" s="75">
        <v>49</v>
      </c>
      <c r="C55" s="19" t="s">
        <v>108</v>
      </c>
      <c r="D55" s="21">
        <v>30822</v>
      </c>
      <c r="E55" s="20">
        <f t="shared" ca="1" si="0"/>
        <v>41</v>
      </c>
      <c r="F55" s="50" t="s">
        <v>30</v>
      </c>
    </row>
    <row r="56" spans="2:6">
      <c r="B56" s="18">
        <v>50</v>
      </c>
      <c r="C56" s="19" t="s">
        <v>112</v>
      </c>
      <c r="D56" s="21">
        <v>34156</v>
      </c>
      <c r="E56" s="20">
        <f t="shared" ca="1" si="0"/>
        <v>31</v>
      </c>
      <c r="F56" s="50" t="s">
        <v>30</v>
      </c>
    </row>
    <row r="57" spans="2:6" ht="14.4" thickBot="1">
      <c r="B57" s="18">
        <v>51</v>
      </c>
      <c r="C57" s="19" t="s">
        <v>115</v>
      </c>
      <c r="D57" s="21">
        <v>25782</v>
      </c>
      <c r="E57" s="20">
        <f t="shared" ca="1" si="0"/>
        <v>54</v>
      </c>
      <c r="F57" s="50" t="s">
        <v>30</v>
      </c>
    </row>
    <row r="58" spans="2:6">
      <c r="B58" s="75">
        <v>52</v>
      </c>
      <c r="C58" s="19" t="s">
        <v>118</v>
      </c>
      <c r="D58" s="21">
        <v>30898</v>
      </c>
      <c r="E58" s="20">
        <f t="shared" ca="1" si="0"/>
        <v>40</v>
      </c>
      <c r="F58" s="50" t="s">
        <v>30</v>
      </c>
    </row>
    <row r="59" spans="2:6">
      <c r="B59" s="18">
        <v>53</v>
      </c>
      <c r="C59" s="19" t="s">
        <v>121</v>
      </c>
      <c r="D59" s="21">
        <v>31978</v>
      </c>
      <c r="E59" s="20">
        <f t="shared" ca="1" si="0"/>
        <v>37</v>
      </c>
      <c r="F59" s="50" t="s">
        <v>30</v>
      </c>
    </row>
    <row r="60" spans="2:6" ht="14.4" thickBot="1">
      <c r="B60" s="18">
        <v>54</v>
      </c>
      <c r="C60" s="19" t="s">
        <v>126</v>
      </c>
      <c r="D60" s="21">
        <v>28558</v>
      </c>
      <c r="E60" s="20">
        <f t="shared" ca="1" si="0"/>
        <v>47</v>
      </c>
      <c r="F60" s="50" t="s">
        <v>30</v>
      </c>
    </row>
    <row r="61" spans="2:6">
      <c r="B61" s="75">
        <v>55</v>
      </c>
      <c r="C61" s="19" t="s">
        <v>129</v>
      </c>
      <c r="D61" s="21">
        <v>32153</v>
      </c>
      <c r="E61" s="20">
        <f t="shared" ca="1" si="0"/>
        <v>37</v>
      </c>
      <c r="F61" s="50" t="s">
        <v>30</v>
      </c>
    </row>
    <row r="62" spans="2:6">
      <c r="B62" s="18">
        <v>56</v>
      </c>
      <c r="C62" s="19" t="s">
        <v>135</v>
      </c>
      <c r="D62" s="21">
        <v>31455</v>
      </c>
      <c r="E62" s="20">
        <f t="shared" ca="1" si="0"/>
        <v>39</v>
      </c>
      <c r="F62" s="50" t="s">
        <v>30</v>
      </c>
    </row>
    <row r="63" spans="2:6" ht="14.4" thickBot="1">
      <c r="B63" s="18">
        <v>57</v>
      </c>
      <c r="C63" s="19" t="s">
        <v>141</v>
      </c>
      <c r="D63" s="21">
        <v>28520</v>
      </c>
      <c r="E63" s="20">
        <f t="shared" ca="1" si="0"/>
        <v>47</v>
      </c>
      <c r="F63" s="50" t="s">
        <v>30</v>
      </c>
    </row>
    <row r="64" spans="2:6">
      <c r="B64" s="75">
        <v>58</v>
      </c>
      <c r="C64" s="19" t="s">
        <v>143</v>
      </c>
      <c r="D64" s="21">
        <v>29651</v>
      </c>
      <c r="E64" s="20">
        <f t="shared" ca="1" si="0"/>
        <v>44</v>
      </c>
      <c r="F64" s="50" t="s">
        <v>30</v>
      </c>
    </row>
    <row r="65" spans="1:6">
      <c r="B65" s="18">
        <v>59</v>
      </c>
      <c r="C65" s="19" t="s">
        <v>149</v>
      </c>
      <c r="D65" s="21">
        <v>31518</v>
      </c>
      <c r="E65" s="20">
        <f t="shared" ca="1" si="0"/>
        <v>39</v>
      </c>
      <c r="F65" s="50" t="s">
        <v>30</v>
      </c>
    </row>
    <row r="66" spans="1:6" ht="14.4" thickBot="1">
      <c r="B66" s="18">
        <v>60</v>
      </c>
      <c r="C66" s="19" t="s">
        <v>153</v>
      </c>
      <c r="D66" s="21">
        <v>33106</v>
      </c>
      <c r="E66" s="20">
        <f t="shared" ca="1" si="0"/>
        <v>34</v>
      </c>
      <c r="F66" s="50" t="s">
        <v>30</v>
      </c>
    </row>
    <row r="67" spans="1:6">
      <c r="B67" s="75">
        <v>61</v>
      </c>
      <c r="C67" s="19" t="s">
        <v>157</v>
      </c>
      <c r="D67" s="21">
        <v>32458</v>
      </c>
      <c r="E67" s="20">
        <f t="shared" ca="1" si="0"/>
        <v>36</v>
      </c>
      <c r="F67" s="50" t="s">
        <v>30</v>
      </c>
    </row>
    <row r="68" spans="1:6">
      <c r="B68" s="18">
        <v>62</v>
      </c>
      <c r="C68" s="19" t="s">
        <v>159</v>
      </c>
      <c r="D68" s="21">
        <v>30466</v>
      </c>
      <c r="E68" s="20">
        <f t="shared" ca="1" si="0"/>
        <v>42</v>
      </c>
      <c r="F68" s="50" t="s">
        <v>30</v>
      </c>
    </row>
    <row r="69" spans="1:6" ht="14.4" thickBot="1">
      <c r="B69" s="18">
        <v>63</v>
      </c>
      <c r="C69" s="19" t="s">
        <v>164</v>
      </c>
      <c r="D69" s="21">
        <v>25734</v>
      </c>
      <c r="E69" s="20">
        <f t="shared" ca="1" si="0"/>
        <v>55</v>
      </c>
      <c r="F69" s="50" t="s">
        <v>30</v>
      </c>
    </row>
    <row r="70" spans="1:6">
      <c r="B70" s="75">
        <v>64</v>
      </c>
      <c r="C70" s="19" t="s">
        <v>168</v>
      </c>
      <c r="D70" s="21">
        <v>32980</v>
      </c>
      <c r="E70" s="20">
        <f t="shared" ca="1" si="0"/>
        <v>35</v>
      </c>
      <c r="F70" s="50" t="s">
        <v>30</v>
      </c>
    </row>
    <row r="71" spans="1:6">
      <c r="B71" s="18">
        <v>65</v>
      </c>
      <c r="C71" s="19" t="s">
        <v>171</v>
      </c>
      <c r="D71" s="21">
        <v>30846</v>
      </c>
      <c r="E71" s="20">
        <f t="shared" ref="E71:E123" ca="1" si="1">DATEDIF(D71,$H$6,"Y")</f>
        <v>41</v>
      </c>
      <c r="F71" s="50" t="s">
        <v>30</v>
      </c>
    </row>
    <row r="72" spans="1:6" ht="14.4" thickBot="1">
      <c r="A72" s="39"/>
      <c r="B72" s="18">
        <v>66</v>
      </c>
      <c r="C72" s="19" t="s">
        <v>255</v>
      </c>
      <c r="D72" s="21">
        <v>30107</v>
      </c>
      <c r="E72" s="20">
        <f t="shared" ca="1" si="1"/>
        <v>43</v>
      </c>
      <c r="F72" s="50" t="s">
        <v>30</v>
      </c>
    </row>
    <row r="73" spans="1:6">
      <c r="B73" s="75">
        <v>67</v>
      </c>
      <c r="C73" s="40" t="s">
        <v>276</v>
      </c>
      <c r="D73" s="1">
        <v>32986</v>
      </c>
      <c r="E73" s="20">
        <f t="shared" ca="1" si="1"/>
        <v>35</v>
      </c>
      <c r="F73" s="50" t="s">
        <v>30</v>
      </c>
    </row>
    <row r="74" spans="1:6">
      <c r="B74" s="18">
        <v>68</v>
      </c>
      <c r="C74" s="40" t="s">
        <v>501</v>
      </c>
      <c r="D74" s="1">
        <v>24564</v>
      </c>
      <c r="E74" s="20">
        <f t="shared" ca="1" si="1"/>
        <v>58</v>
      </c>
      <c r="F74" s="50" t="s">
        <v>30</v>
      </c>
    </row>
    <row r="75" spans="1:6" ht="14.4" thickBot="1">
      <c r="B75" s="18">
        <v>69</v>
      </c>
      <c r="C75" s="40" t="s">
        <v>506</v>
      </c>
      <c r="D75" s="1">
        <v>34453</v>
      </c>
      <c r="E75" s="20">
        <f t="shared" ca="1" si="1"/>
        <v>31</v>
      </c>
      <c r="F75" s="50" t="s">
        <v>30</v>
      </c>
    </row>
    <row r="76" spans="1:6">
      <c r="B76" s="75">
        <v>70</v>
      </c>
      <c r="C76" s="40" t="s">
        <v>511</v>
      </c>
      <c r="D76" s="1">
        <v>34518</v>
      </c>
      <c r="E76" s="20">
        <f t="shared" ca="1" si="1"/>
        <v>31</v>
      </c>
      <c r="F76" s="50" t="s">
        <v>30</v>
      </c>
    </row>
    <row r="77" spans="1:6">
      <c r="B77" s="18">
        <v>71</v>
      </c>
      <c r="C77" s="40" t="s">
        <v>515</v>
      </c>
      <c r="D77" s="1">
        <v>24967</v>
      </c>
      <c r="E77" s="20">
        <f t="shared" ca="1" si="1"/>
        <v>57</v>
      </c>
      <c r="F77" s="49" t="s">
        <v>29</v>
      </c>
    </row>
    <row r="78" spans="1:6" ht="14.4" thickBot="1">
      <c r="B78" s="18">
        <v>72</v>
      </c>
      <c r="C78" s="40" t="s">
        <v>517</v>
      </c>
      <c r="D78" s="1">
        <v>33086</v>
      </c>
      <c r="E78" s="20">
        <f t="shared" ca="1" si="1"/>
        <v>34</v>
      </c>
      <c r="F78" s="50" t="s">
        <v>30</v>
      </c>
    </row>
    <row r="79" spans="1:6">
      <c r="B79" s="75">
        <v>73</v>
      </c>
      <c r="C79" s="40" t="s">
        <v>522</v>
      </c>
      <c r="D79" s="1">
        <v>33591</v>
      </c>
      <c r="E79" s="20">
        <f t="shared" ca="1" si="1"/>
        <v>33</v>
      </c>
      <c r="F79" s="50" t="s">
        <v>30</v>
      </c>
    </row>
    <row r="80" spans="1:6">
      <c r="B80" s="18">
        <v>74</v>
      </c>
      <c r="C80" s="40" t="s">
        <v>528</v>
      </c>
      <c r="D80" s="1">
        <v>34860</v>
      </c>
      <c r="E80" s="20">
        <f t="shared" ca="1" si="1"/>
        <v>30</v>
      </c>
      <c r="F80" s="50" t="s">
        <v>30</v>
      </c>
    </row>
    <row r="81" spans="2:6" ht="14.4" thickBot="1">
      <c r="B81" s="18">
        <v>75</v>
      </c>
      <c r="C81" s="19" t="s">
        <v>551</v>
      </c>
      <c r="D81" s="21">
        <v>29361</v>
      </c>
      <c r="E81" s="20">
        <f t="shared" ca="1" si="1"/>
        <v>45</v>
      </c>
      <c r="F81" s="50" t="s">
        <v>30</v>
      </c>
    </row>
    <row r="82" spans="2:6">
      <c r="B82" s="75">
        <v>76</v>
      </c>
      <c r="C82" s="19" t="s">
        <v>559</v>
      </c>
      <c r="D82" s="64">
        <v>32058</v>
      </c>
      <c r="E82" s="20">
        <f t="shared" ca="1" si="1"/>
        <v>37</v>
      </c>
      <c r="F82" s="50" t="s">
        <v>30</v>
      </c>
    </row>
    <row r="83" spans="2:6">
      <c r="B83" s="18">
        <v>77</v>
      </c>
      <c r="C83" s="40" t="s">
        <v>574</v>
      </c>
      <c r="D83" s="1">
        <v>35877</v>
      </c>
      <c r="E83" s="20">
        <f t="shared" ca="1" si="1"/>
        <v>27</v>
      </c>
      <c r="F83" s="50" t="s">
        <v>30</v>
      </c>
    </row>
    <row r="84" spans="2:6" ht="15.6" thickBot="1">
      <c r="B84" s="18">
        <v>78</v>
      </c>
      <c r="C84" s="108" t="s">
        <v>595</v>
      </c>
      <c r="D84" s="1">
        <v>35705</v>
      </c>
      <c r="E84" s="20">
        <f t="shared" ca="1" si="1"/>
        <v>27</v>
      </c>
      <c r="F84" s="50" t="s">
        <v>30</v>
      </c>
    </row>
    <row r="85" spans="2:6" ht="15">
      <c r="B85" s="75">
        <v>79</v>
      </c>
      <c r="C85" s="108" t="s">
        <v>596</v>
      </c>
      <c r="D85" s="1">
        <v>34537</v>
      </c>
      <c r="E85" s="20">
        <f t="shared" ca="1" si="1"/>
        <v>30</v>
      </c>
      <c r="F85" s="50" t="s">
        <v>30</v>
      </c>
    </row>
    <row r="86" spans="2:6" ht="15">
      <c r="B86" s="18">
        <v>80</v>
      </c>
      <c r="C86" s="108" t="s">
        <v>597</v>
      </c>
      <c r="D86" s="1">
        <v>33966</v>
      </c>
      <c r="E86" s="20">
        <f t="shared" ca="1" si="1"/>
        <v>32</v>
      </c>
      <c r="F86" s="50" t="s">
        <v>30</v>
      </c>
    </row>
    <row r="87" spans="2:6" ht="15.6" thickBot="1">
      <c r="B87" s="18">
        <v>81</v>
      </c>
      <c r="C87" s="108" t="s">
        <v>598</v>
      </c>
      <c r="D87" s="1">
        <v>30361</v>
      </c>
      <c r="E87" s="20">
        <f t="shared" ca="1" si="1"/>
        <v>42</v>
      </c>
      <c r="F87" s="50" t="s">
        <v>30</v>
      </c>
    </row>
    <row r="88" spans="2:6" ht="15">
      <c r="B88" s="75">
        <v>82</v>
      </c>
      <c r="C88" s="108" t="s">
        <v>599</v>
      </c>
      <c r="D88" s="1">
        <v>28277</v>
      </c>
      <c r="E88" s="20">
        <f t="shared" ca="1" si="1"/>
        <v>48</v>
      </c>
      <c r="F88" s="50" t="s">
        <v>30</v>
      </c>
    </row>
    <row r="89" spans="2:6" ht="15">
      <c r="B89" s="18">
        <v>83</v>
      </c>
      <c r="C89" s="109" t="s">
        <v>600</v>
      </c>
      <c r="D89" s="1">
        <v>28650</v>
      </c>
      <c r="E89" s="20">
        <f t="shared" ca="1" si="1"/>
        <v>47</v>
      </c>
      <c r="F89" s="50" t="s">
        <v>30</v>
      </c>
    </row>
    <row r="90" spans="2:6" ht="15.6" thickBot="1">
      <c r="B90" s="18">
        <v>84</v>
      </c>
      <c r="C90" s="108" t="s">
        <v>601</v>
      </c>
      <c r="D90" s="1">
        <v>30930</v>
      </c>
      <c r="E90" s="20">
        <f t="shared" ca="1" si="1"/>
        <v>40</v>
      </c>
      <c r="F90" s="50" t="s">
        <v>30</v>
      </c>
    </row>
    <row r="91" spans="2:6" ht="15">
      <c r="B91" s="75">
        <v>85</v>
      </c>
      <c r="C91" s="108" t="s">
        <v>602</v>
      </c>
      <c r="D91" s="1">
        <v>30980</v>
      </c>
      <c r="E91" s="20">
        <f t="shared" ca="1" si="1"/>
        <v>40</v>
      </c>
      <c r="F91" s="50" t="s">
        <v>30</v>
      </c>
    </row>
    <row r="92" spans="2:6" ht="15">
      <c r="B92" s="18">
        <v>86</v>
      </c>
      <c r="C92" s="108" t="s">
        <v>603</v>
      </c>
      <c r="D92" s="1">
        <v>31693</v>
      </c>
      <c r="E92" s="20">
        <f t="shared" ca="1" si="1"/>
        <v>38</v>
      </c>
      <c r="F92" s="50" t="s">
        <v>30</v>
      </c>
    </row>
    <row r="93" spans="2:6" ht="15.6" thickBot="1">
      <c r="B93" s="18">
        <v>87</v>
      </c>
      <c r="C93" s="108" t="s">
        <v>604</v>
      </c>
      <c r="D93" s="1">
        <v>26393</v>
      </c>
      <c r="E93" s="20">
        <f t="shared" ca="1" si="1"/>
        <v>53</v>
      </c>
      <c r="F93" s="49" t="s">
        <v>29</v>
      </c>
    </row>
    <row r="94" spans="2:6" ht="15">
      <c r="B94" s="75">
        <v>88</v>
      </c>
      <c r="C94" s="108" t="s">
        <v>605</v>
      </c>
      <c r="D94" s="1">
        <v>27863</v>
      </c>
      <c r="E94" s="20">
        <f t="shared" ca="1" si="1"/>
        <v>49</v>
      </c>
      <c r="F94" s="50" t="s">
        <v>30</v>
      </c>
    </row>
    <row r="95" spans="2:6" ht="15">
      <c r="B95" s="18">
        <v>89</v>
      </c>
      <c r="C95" s="108" t="s">
        <v>606</v>
      </c>
      <c r="D95" s="1">
        <v>35125</v>
      </c>
      <c r="E95" s="20">
        <f t="shared" ca="1" si="1"/>
        <v>29</v>
      </c>
      <c r="F95" s="50" t="s">
        <v>30</v>
      </c>
    </row>
    <row r="96" spans="2:6" ht="15.6" thickBot="1">
      <c r="B96" s="18">
        <v>90</v>
      </c>
      <c r="C96" s="108" t="s">
        <v>607</v>
      </c>
      <c r="D96" s="1">
        <v>31174</v>
      </c>
      <c r="E96" s="20">
        <f t="shared" ca="1" si="1"/>
        <v>40</v>
      </c>
      <c r="F96" s="50" t="s">
        <v>30</v>
      </c>
    </row>
    <row r="97" spans="2:6" ht="15">
      <c r="B97" s="75">
        <v>91</v>
      </c>
      <c r="C97" s="108" t="s">
        <v>608</v>
      </c>
      <c r="D97" s="1">
        <v>36382</v>
      </c>
      <c r="E97" s="20">
        <f t="shared" ca="1" si="1"/>
        <v>25</v>
      </c>
      <c r="F97" s="50" t="s">
        <v>30</v>
      </c>
    </row>
    <row r="98" spans="2:6" ht="15">
      <c r="B98" s="18">
        <v>92</v>
      </c>
      <c r="C98" s="108" t="s">
        <v>609</v>
      </c>
      <c r="D98" s="1">
        <v>33556</v>
      </c>
      <c r="E98" s="20">
        <f t="shared" ca="1" si="1"/>
        <v>33</v>
      </c>
      <c r="F98" s="50" t="s">
        <v>30</v>
      </c>
    </row>
    <row r="99" spans="2:6" ht="15.6" thickBot="1">
      <c r="B99" s="18">
        <v>93</v>
      </c>
      <c r="C99" s="108" t="s">
        <v>610</v>
      </c>
      <c r="D99" s="1">
        <v>35562</v>
      </c>
      <c r="E99" s="20">
        <f t="shared" ca="1" si="1"/>
        <v>28</v>
      </c>
      <c r="F99" s="50" t="s">
        <v>30</v>
      </c>
    </row>
    <row r="100" spans="2:6" ht="15">
      <c r="B100" s="75">
        <v>94</v>
      </c>
      <c r="C100" s="108" t="s">
        <v>611</v>
      </c>
      <c r="D100" s="1">
        <v>33094</v>
      </c>
      <c r="E100" s="20">
        <f t="shared" ca="1" si="1"/>
        <v>34</v>
      </c>
      <c r="F100" s="50" t="s">
        <v>30</v>
      </c>
    </row>
    <row r="101" spans="2:6" ht="15">
      <c r="B101" s="18">
        <v>95</v>
      </c>
      <c r="C101" s="108" t="s">
        <v>612</v>
      </c>
      <c r="D101" s="1">
        <v>35374</v>
      </c>
      <c r="E101" s="20">
        <f t="shared" ca="1" si="1"/>
        <v>28</v>
      </c>
      <c r="F101" s="50" t="s">
        <v>30</v>
      </c>
    </row>
    <row r="102" spans="2:6" ht="15.6" thickBot="1">
      <c r="B102" s="18">
        <v>96</v>
      </c>
      <c r="C102" s="108" t="s">
        <v>613</v>
      </c>
      <c r="D102" s="1">
        <v>35741</v>
      </c>
      <c r="E102" s="20">
        <f t="shared" ca="1" si="1"/>
        <v>27</v>
      </c>
      <c r="F102" s="50" t="s">
        <v>30</v>
      </c>
    </row>
    <row r="103" spans="2:6" ht="15">
      <c r="B103" s="75">
        <v>97</v>
      </c>
      <c r="C103" s="110" t="s">
        <v>614</v>
      </c>
      <c r="D103" s="1">
        <v>30139</v>
      </c>
      <c r="E103" s="20">
        <f t="shared" ca="1" si="1"/>
        <v>42</v>
      </c>
      <c r="F103" s="50" t="s">
        <v>30</v>
      </c>
    </row>
    <row r="104" spans="2:6" ht="15">
      <c r="B104" s="18">
        <v>98</v>
      </c>
      <c r="C104" s="110" t="s">
        <v>615</v>
      </c>
      <c r="D104" s="1">
        <v>29591</v>
      </c>
      <c r="E104" s="20">
        <f t="shared" ca="1" si="1"/>
        <v>44</v>
      </c>
      <c r="F104" s="50" t="s">
        <v>30</v>
      </c>
    </row>
    <row r="105" spans="2:6" ht="15.6" thickBot="1">
      <c r="B105" s="18">
        <v>99</v>
      </c>
      <c r="C105" s="111" t="s">
        <v>616</v>
      </c>
      <c r="D105" s="1">
        <v>26866</v>
      </c>
      <c r="E105" s="20">
        <f t="shared" ca="1" si="1"/>
        <v>51</v>
      </c>
      <c r="F105" s="50" t="s">
        <v>30</v>
      </c>
    </row>
    <row r="106" spans="2:6" ht="15">
      <c r="B106" s="75">
        <v>100</v>
      </c>
      <c r="C106" s="111" t="s">
        <v>617</v>
      </c>
      <c r="D106" s="1">
        <v>33453</v>
      </c>
      <c r="E106" s="20">
        <f t="shared" ca="1" si="1"/>
        <v>33</v>
      </c>
      <c r="F106" s="50" t="s">
        <v>30</v>
      </c>
    </row>
    <row r="107" spans="2:6" ht="15">
      <c r="B107" s="18">
        <v>101</v>
      </c>
      <c r="C107" s="111" t="s">
        <v>618</v>
      </c>
      <c r="D107" s="1">
        <v>34357</v>
      </c>
      <c r="E107" s="20">
        <f t="shared" ca="1" si="1"/>
        <v>31</v>
      </c>
      <c r="F107" s="50" t="s">
        <v>30</v>
      </c>
    </row>
    <row r="108" spans="2:6" ht="15.6" thickBot="1">
      <c r="B108" s="18">
        <v>102</v>
      </c>
      <c r="C108" s="152" t="s">
        <v>619</v>
      </c>
      <c r="D108" s="60">
        <v>33259</v>
      </c>
      <c r="E108" s="23">
        <f t="shared" ca="1" si="1"/>
        <v>34</v>
      </c>
      <c r="F108" s="250" t="s">
        <v>30</v>
      </c>
    </row>
    <row r="109" spans="2:6" ht="15">
      <c r="B109" s="75">
        <v>103</v>
      </c>
      <c r="C109" s="111" t="s">
        <v>620</v>
      </c>
      <c r="D109" s="1">
        <v>32265</v>
      </c>
      <c r="E109" s="20">
        <f t="shared" ca="1" si="1"/>
        <v>37</v>
      </c>
      <c r="F109" s="50" t="s">
        <v>30</v>
      </c>
    </row>
    <row r="110" spans="2:6" ht="15">
      <c r="B110" s="18">
        <v>104</v>
      </c>
      <c r="C110" s="111" t="s">
        <v>621</v>
      </c>
      <c r="D110" s="1">
        <v>32194</v>
      </c>
      <c r="E110" s="20">
        <f t="shared" ca="1" si="1"/>
        <v>37</v>
      </c>
      <c r="F110" s="50" t="s">
        <v>30</v>
      </c>
    </row>
    <row r="111" spans="2:6" ht="15.6" thickBot="1">
      <c r="B111" s="18">
        <v>105</v>
      </c>
      <c r="C111" s="111" t="s">
        <v>622</v>
      </c>
      <c r="D111" s="1">
        <v>34858</v>
      </c>
      <c r="E111" s="20">
        <f t="shared" ca="1" si="1"/>
        <v>30</v>
      </c>
      <c r="F111" s="50" t="s">
        <v>30</v>
      </c>
    </row>
    <row r="112" spans="2:6" ht="15">
      <c r="B112" s="75">
        <v>106</v>
      </c>
      <c r="C112" s="111" t="s">
        <v>838</v>
      </c>
      <c r="D112" s="1">
        <v>32783</v>
      </c>
      <c r="E112" s="20">
        <f t="shared" ca="1" si="1"/>
        <v>35</v>
      </c>
      <c r="F112" s="50" t="s">
        <v>30</v>
      </c>
    </row>
    <row r="113" spans="2:6" ht="15">
      <c r="B113" s="18">
        <v>107</v>
      </c>
      <c r="C113" s="111" t="s">
        <v>894</v>
      </c>
      <c r="D113" s="1">
        <v>22022</v>
      </c>
      <c r="E113" s="20">
        <f t="shared" ca="1" si="1"/>
        <v>65</v>
      </c>
      <c r="F113" s="50" t="s">
        <v>30</v>
      </c>
    </row>
    <row r="114" spans="2:6" ht="15.6" thickBot="1">
      <c r="B114" s="18">
        <v>108</v>
      </c>
      <c r="C114" s="111" t="s">
        <v>903</v>
      </c>
      <c r="D114" s="1">
        <v>22584</v>
      </c>
      <c r="E114" s="20">
        <f t="shared" ca="1" si="1"/>
        <v>63</v>
      </c>
      <c r="F114" s="50" t="s">
        <v>30</v>
      </c>
    </row>
    <row r="115" spans="2:6" ht="15">
      <c r="B115" s="75">
        <v>109</v>
      </c>
      <c r="C115" s="111" t="s">
        <v>907</v>
      </c>
      <c r="D115" s="1">
        <v>21920</v>
      </c>
      <c r="E115" s="20">
        <f t="shared" ca="1" si="1"/>
        <v>65</v>
      </c>
      <c r="F115" s="50" t="s">
        <v>30</v>
      </c>
    </row>
    <row r="116" spans="2:6" ht="15">
      <c r="B116" s="18">
        <v>110</v>
      </c>
      <c r="C116" s="111" t="s">
        <v>913</v>
      </c>
      <c r="D116" s="1">
        <v>22847</v>
      </c>
      <c r="E116" s="20">
        <f t="shared" ca="1" si="1"/>
        <v>62</v>
      </c>
      <c r="F116" s="50" t="s">
        <v>30</v>
      </c>
    </row>
    <row r="117" spans="2:6" ht="15.6" thickBot="1">
      <c r="B117" s="18">
        <v>111</v>
      </c>
      <c r="C117" s="111" t="s">
        <v>941</v>
      </c>
      <c r="D117" s="1">
        <v>21702</v>
      </c>
      <c r="E117" s="20">
        <f t="shared" ca="1" si="1"/>
        <v>66</v>
      </c>
      <c r="F117" s="50" t="s">
        <v>30</v>
      </c>
    </row>
    <row r="118" spans="2:6" ht="15">
      <c r="B118" s="75">
        <v>112</v>
      </c>
      <c r="C118" s="111" t="s">
        <v>925</v>
      </c>
      <c r="D118" s="1">
        <v>22884</v>
      </c>
      <c r="E118" s="44">
        <f t="shared" ca="1" si="1"/>
        <v>62</v>
      </c>
      <c r="F118" s="50" t="s">
        <v>30</v>
      </c>
    </row>
    <row r="119" spans="2:6" ht="15">
      <c r="B119" s="18">
        <v>113</v>
      </c>
      <c r="C119" s="111" t="s">
        <v>935</v>
      </c>
      <c r="D119" s="1">
        <v>23044</v>
      </c>
      <c r="E119" s="44">
        <f t="shared" ca="1" si="1"/>
        <v>62</v>
      </c>
      <c r="F119" s="50" t="s">
        <v>30</v>
      </c>
    </row>
    <row r="120" spans="2:6" ht="14.4" thickBot="1">
      <c r="B120" s="18">
        <v>114</v>
      </c>
      <c r="C120" s="40" t="s">
        <v>653</v>
      </c>
      <c r="D120" s="1">
        <v>28856</v>
      </c>
      <c r="E120" s="44">
        <f t="shared" ca="1" si="1"/>
        <v>46</v>
      </c>
      <c r="F120" s="50" t="s">
        <v>30</v>
      </c>
    </row>
    <row r="121" spans="2:6">
      <c r="B121" s="75">
        <v>115</v>
      </c>
      <c r="C121" s="19" t="s">
        <v>954</v>
      </c>
      <c r="D121" s="21">
        <v>25345</v>
      </c>
      <c r="E121" s="44">
        <f t="shared" ca="1" si="1"/>
        <v>56</v>
      </c>
      <c r="F121" s="49" t="s">
        <v>29</v>
      </c>
    </row>
    <row r="122" spans="2:6">
      <c r="B122" s="18">
        <v>116</v>
      </c>
      <c r="C122" s="19" t="s">
        <v>955</v>
      </c>
      <c r="D122" s="1">
        <v>33169</v>
      </c>
      <c r="E122" s="44">
        <f t="shared" ca="1" si="1"/>
        <v>34</v>
      </c>
      <c r="F122" s="50" t="s">
        <v>30</v>
      </c>
    </row>
    <row r="123" spans="2:6" ht="14.4" thickBot="1">
      <c r="B123" s="18">
        <v>117</v>
      </c>
      <c r="C123" s="12" t="s">
        <v>969</v>
      </c>
      <c r="D123" s="15">
        <v>22251</v>
      </c>
      <c r="E123" s="45">
        <f t="shared" ca="1" si="1"/>
        <v>64</v>
      </c>
      <c r="F123" s="249" t="s">
        <v>30</v>
      </c>
    </row>
    <row r="124" spans="2:6">
      <c r="B124" s="75"/>
    </row>
  </sheetData>
  <mergeCells count="2">
    <mergeCell ref="B2:F2"/>
    <mergeCell ref="B3:F3"/>
  </mergeCells>
  <conditionalFormatting sqref="C84:C102">
    <cfRule type="duplicateValues" dxfId="8" priority="5"/>
  </conditionalFormatting>
  <conditionalFormatting sqref="C103:C104">
    <cfRule type="duplicateValues" dxfId="7" priority="4"/>
  </conditionalFormatting>
  <conditionalFormatting sqref="C105:C107">
    <cfRule type="duplicateValues" dxfId="6" priority="3"/>
  </conditionalFormatting>
  <conditionalFormatting sqref="C108">
    <cfRule type="duplicateValues" dxfId="5" priority="2"/>
  </conditionalFormatting>
  <conditionalFormatting sqref="C109:C119">
    <cfRule type="duplicateValues" dxfId="4" priority="1"/>
  </conditionalFormatting>
  <pageMargins left="0.70866141732283472" right="0.70866141732283472" top="0.46" bottom="0.38" header="0.31496062992125984" footer="0.31496062992125984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A94F2-8575-483D-88F0-30A41A746815}">
  <sheetPr codeName="Sheet3"/>
  <dimension ref="A1:L32"/>
  <sheetViews>
    <sheetView view="pageBreakPreview" topLeftCell="A4" zoomScaleNormal="85" zoomScaleSheetLayoutView="100" workbookViewId="0">
      <selection activeCell="A31" sqref="A31:A32"/>
    </sheetView>
  </sheetViews>
  <sheetFormatPr defaultColWidth="9.109375" defaultRowHeight="13.8"/>
  <cols>
    <col min="1" max="1" width="6.109375" style="2" customWidth="1"/>
    <col min="2" max="2" width="32" style="3" customWidth="1"/>
    <col min="3" max="3" width="13.88671875" style="3" customWidth="1"/>
    <col min="4" max="4" width="33.33203125" style="3" customWidth="1"/>
    <col min="5" max="5" width="13.5546875" style="3" customWidth="1"/>
    <col min="6" max="6" width="15.44140625" style="3" customWidth="1"/>
    <col min="7" max="7" width="13" style="3" bestFit="1" customWidth="1"/>
    <col min="8" max="9" width="18.6640625" style="5" customWidth="1"/>
    <col min="10" max="10" width="11.88671875" style="3" bestFit="1" customWidth="1"/>
    <col min="11" max="11" width="13.109375" style="3" bestFit="1" customWidth="1"/>
    <col min="12" max="16384" width="9.109375" style="3"/>
  </cols>
  <sheetData>
    <row r="1" spans="1:9">
      <c r="H1" s="4" t="s">
        <v>15</v>
      </c>
      <c r="I1" s="4"/>
    </row>
    <row r="2" spans="1:9" ht="17.399999999999999">
      <c r="A2" s="355" t="s">
        <v>10</v>
      </c>
      <c r="B2" s="355"/>
      <c r="C2" s="355"/>
      <c r="D2" s="355"/>
      <c r="E2" s="355"/>
      <c r="F2" s="355"/>
      <c r="G2" s="355"/>
      <c r="H2" s="355"/>
      <c r="I2" s="35"/>
    </row>
    <row r="3" spans="1:9" ht="17.399999999999999">
      <c r="A3" s="356" t="s">
        <v>12</v>
      </c>
      <c r="B3" s="356"/>
      <c r="C3" s="356"/>
      <c r="D3" s="356"/>
      <c r="E3" s="356"/>
      <c r="F3" s="356"/>
      <c r="G3" s="356"/>
      <c r="H3" s="356"/>
      <c r="I3" s="36"/>
    </row>
    <row r="4" spans="1:9" ht="18" thickBot="1">
      <c r="A4" s="356" t="s">
        <v>13</v>
      </c>
      <c r="B4" s="356"/>
      <c r="C4" s="356"/>
      <c r="D4" s="356"/>
      <c r="E4" s="356"/>
      <c r="F4" s="356"/>
      <c r="G4" s="356"/>
      <c r="H4" s="356"/>
      <c r="I4" s="36"/>
    </row>
    <row r="5" spans="1:9" ht="18" thickBot="1">
      <c r="A5" s="402" t="s">
        <v>587</v>
      </c>
      <c r="B5" s="403" t="s">
        <v>587</v>
      </c>
      <c r="C5" s="403"/>
      <c r="D5" s="403"/>
      <c r="E5" s="403"/>
      <c r="F5" s="403"/>
      <c r="G5" s="403"/>
      <c r="H5" s="403"/>
      <c r="I5" s="404"/>
    </row>
    <row r="6" spans="1:9" ht="15" customHeight="1">
      <c r="A6" s="357" t="s">
        <v>0</v>
      </c>
      <c r="B6" s="361" t="s">
        <v>494</v>
      </c>
      <c r="C6" s="357" t="s">
        <v>554</v>
      </c>
      <c r="D6" s="357" t="s">
        <v>17</v>
      </c>
      <c r="E6" s="363" t="s">
        <v>3</v>
      </c>
      <c r="F6" s="357" t="s">
        <v>1</v>
      </c>
      <c r="G6" s="359" t="s">
        <v>2</v>
      </c>
      <c r="H6" s="357" t="s">
        <v>14</v>
      </c>
      <c r="I6" s="357" t="s">
        <v>495</v>
      </c>
    </row>
    <row r="7" spans="1:9" ht="28.5" customHeight="1" thickBot="1">
      <c r="A7" s="394"/>
      <c r="B7" s="395"/>
      <c r="C7" s="394"/>
      <c r="D7" s="394"/>
      <c r="E7" s="396"/>
      <c r="F7" s="394"/>
      <c r="G7" s="397"/>
      <c r="H7" s="394"/>
      <c r="I7" s="394"/>
    </row>
    <row r="8" spans="1:9" ht="15.6">
      <c r="A8" s="75">
        <v>1</v>
      </c>
      <c r="B8" s="6" t="s">
        <v>551</v>
      </c>
      <c r="C8" s="95" t="s">
        <v>555</v>
      </c>
      <c r="D8" s="311" t="s">
        <v>552</v>
      </c>
      <c r="E8" s="7" t="s">
        <v>9</v>
      </c>
      <c r="F8" s="8">
        <v>29361</v>
      </c>
      <c r="G8" s="9">
        <f>2023-1980</f>
        <v>43</v>
      </c>
      <c r="H8" s="390" t="s">
        <v>180</v>
      </c>
      <c r="I8" s="299"/>
    </row>
    <row r="9" spans="1:9" ht="14.25" customHeight="1">
      <c r="A9" s="18">
        <v>2</v>
      </c>
      <c r="B9" s="19" t="s">
        <v>553</v>
      </c>
      <c r="C9" s="74"/>
      <c r="D9" s="313"/>
      <c r="E9" s="20" t="s">
        <v>7</v>
      </c>
      <c r="F9" s="21">
        <v>18424</v>
      </c>
      <c r="G9" s="20">
        <f>2023-1950</f>
        <v>73</v>
      </c>
      <c r="H9" s="399"/>
      <c r="I9" s="300"/>
    </row>
    <row r="10" spans="1:9">
      <c r="A10" s="18">
        <v>3</v>
      </c>
      <c r="B10" s="19" t="s">
        <v>556</v>
      </c>
      <c r="C10" s="19"/>
      <c r="D10" s="313"/>
      <c r="E10" s="20" t="s">
        <v>4</v>
      </c>
      <c r="F10" s="21" t="s">
        <v>557</v>
      </c>
      <c r="G10" s="20">
        <f>2023-1951</f>
        <v>72</v>
      </c>
      <c r="H10" s="399"/>
      <c r="I10" s="300"/>
    </row>
    <row r="11" spans="1:9" ht="14.25" customHeight="1" thickBot="1">
      <c r="A11" s="76">
        <v>4</v>
      </c>
      <c r="B11" s="22" t="s">
        <v>558</v>
      </c>
      <c r="C11" s="22"/>
      <c r="D11" s="398"/>
      <c r="E11" s="23" t="s">
        <v>8</v>
      </c>
      <c r="F11" s="24">
        <v>43007</v>
      </c>
      <c r="G11" s="23">
        <f>2023-2017</f>
        <v>6</v>
      </c>
      <c r="H11" s="400"/>
      <c r="I11" s="401"/>
    </row>
    <row r="12" spans="1:9" ht="16.2" thickBot="1">
      <c r="A12" s="94">
        <v>5</v>
      </c>
      <c r="B12" s="61" t="s">
        <v>559</v>
      </c>
      <c r="C12" s="96" t="s">
        <v>560</v>
      </c>
      <c r="D12" s="70" t="s">
        <v>565</v>
      </c>
      <c r="E12" s="62" t="s">
        <v>9</v>
      </c>
      <c r="F12" s="79">
        <v>32058</v>
      </c>
      <c r="G12" s="62">
        <f>2023-1987</f>
        <v>36</v>
      </c>
      <c r="H12" s="296" t="s">
        <v>569</v>
      </c>
      <c r="I12" s="389"/>
    </row>
    <row r="13" spans="1:9" ht="15" customHeight="1">
      <c r="A13" s="75">
        <v>6</v>
      </c>
      <c r="B13" s="40" t="s">
        <v>562</v>
      </c>
      <c r="C13" s="40"/>
      <c r="D13" s="40"/>
      <c r="E13" s="20" t="s">
        <v>7</v>
      </c>
      <c r="F13" s="68">
        <v>22070</v>
      </c>
      <c r="G13" s="44">
        <f>2023-1960</f>
        <v>63</v>
      </c>
      <c r="H13" s="297"/>
      <c r="I13" s="391"/>
    </row>
    <row r="14" spans="1:9" ht="15" customHeight="1">
      <c r="A14" s="18">
        <v>7</v>
      </c>
      <c r="B14" s="40" t="s">
        <v>561</v>
      </c>
      <c r="C14" s="40"/>
      <c r="D14" s="40"/>
      <c r="E14" s="20" t="s">
        <v>4</v>
      </c>
      <c r="F14" s="1">
        <v>25693</v>
      </c>
      <c r="G14" s="44">
        <f>2023-1970</f>
        <v>53</v>
      </c>
      <c r="H14" s="297"/>
      <c r="I14" s="391"/>
    </row>
    <row r="15" spans="1:9" ht="15" customHeight="1">
      <c r="A15" s="18">
        <v>8</v>
      </c>
      <c r="B15" s="40" t="s">
        <v>563</v>
      </c>
      <c r="C15" s="40"/>
      <c r="D15" s="40"/>
      <c r="E15" s="20" t="s">
        <v>5</v>
      </c>
      <c r="F15" s="1">
        <v>33836</v>
      </c>
      <c r="G15" s="44">
        <f>2023-1992</f>
        <v>31</v>
      </c>
      <c r="H15" s="297"/>
      <c r="I15" s="391"/>
    </row>
    <row r="16" spans="1:9" ht="15.75" customHeight="1" thickBot="1">
      <c r="A16" s="76">
        <v>9</v>
      </c>
      <c r="B16" s="42" t="s">
        <v>564</v>
      </c>
      <c r="C16" s="42"/>
      <c r="D16" s="42"/>
      <c r="E16" s="43" t="s">
        <v>8</v>
      </c>
      <c r="F16" s="60">
        <v>43505</v>
      </c>
      <c r="G16" s="43">
        <f>2023-2019</f>
        <v>4</v>
      </c>
      <c r="H16" s="297"/>
      <c r="I16" s="391"/>
    </row>
    <row r="17" spans="1:12" ht="15.75" customHeight="1">
      <c r="A17" s="75">
        <v>10</v>
      </c>
      <c r="B17" s="72" t="s">
        <v>574</v>
      </c>
      <c r="C17" s="95" t="s">
        <v>575</v>
      </c>
      <c r="D17" s="97" t="s">
        <v>576</v>
      </c>
      <c r="E17" s="62" t="s">
        <v>9</v>
      </c>
      <c r="F17" s="59" t="s">
        <v>577</v>
      </c>
      <c r="G17" s="77">
        <f>2023-1998</f>
        <v>25</v>
      </c>
      <c r="H17" s="276" t="s">
        <v>178</v>
      </c>
      <c r="I17" s="377"/>
    </row>
    <row r="18" spans="1:12" ht="15.75" customHeight="1">
      <c r="A18" s="18">
        <v>11</v>
      </c>
      <c r="B18" s="40" t="s">
        <v>578</v>
      </c>
      <c r="C18" s="40"/>
      <c r="D18" s="40"/>
      <c r="E18" s="44" t="s">
        <v>7</v>
      </c>
      <c r="F18" s="1">
        <v>22746</v>
      </c>
      <c r="G18" s="44">
        <f>2023-1962</f>
        <v>61</v>
      </c>
      <c r="H18" s="332"/>
      <c r="I18" s="340"/>
    </row>
    <row r="19" spans="1:12" ht="15.75" customHeight="1" thickBot="1">
      <c r="A19" s="11">
        <v>12</v>
      </c>
      <c r="B19" s="41" t="s">
        <v>579</v>
      </c>
      <c r="C19" s="41"/>
      <c r="D19" s="41"/>
      <c r="E19" s="45" t="s">
        <v>4</v>
      </c>
      <c r="F19" s="51">
        <v>28326</v>
      </c>
      <c r="G19" s="45">
        <f>2023-1977</f>
        <v>46</v>
      </c>
      <c r="H19" s="277"/>
      <c r="I19" s="341"/>
    </row>
    <row r="20" spans="1:12" ht="15.75" customHeight="1" thickBot="1">
      <c r="A20" s="91"/>
      <c r="E20" s="2"/>
      <c r="F20" s="101"/>
      <c r="G20" s="2"/>
      <c r="H20" s="93"/>
      <c r="I20" s="2"/>
    </row>
    <row r="21" spans="1:12" ht="15.75" customHeight="1" thickBot="1">
      <c r="A21" s="402" t="s">
        <v>586</v>
      </c>
      <c r="B21" s="403"/>
      <c r="C21" s="403"/>
      <c r="D21" s="403"/>
      <c r="E21" s="403"/>
      <c r="F21" s="403"/>
      <c r="G21" s="403"/>
      <c r="H21" s="403"/>
      <c r="I21" s="404"/>
    </row>
    <row r="22" spans="1:12" ht="15.75" customHeight="1">
      <c r="A22" s="94">
        <v>1</v>
      </c>
      <c r="B22" s="97" t="s">
        <v>274</v>
      </c>
      <c r="C22" s="407" t="s">
        <v>447</v>
      </c>
      <c r="D22" s="405" t="s">
        <v>544</v>
      </c>
      <c r="E22" s="9" t="s">
        <v>9</v>
      </c>
      <c r="F22" s="92">
        <v>32715</v>
      </c>
      <c r="G22" s="32">
        <f>2023-1989</f>
        <v>34</v>
      </c>
      <c r="H22" s="276" t="s">
        <v>179</v>
      </c>
      <c r="I22" s="377"/>
    </row>
    <row r="23" spans="1:12" ht="15.75" customHeight="1" thickBot="1">
      <c r="A23" s="104">
        <v>2</v>
      </c>
      <c r="B23" s="99" t="s">
        <v>566</v>
      </c>
      <c r="C23" s="408"/>
      <c r="D23" s="406"/>
      <c r="E23" s="43" t="s">
        <v>6</v>
      </c>
      <c r="F23" s="60">
        <v>44843</v>
      </c>
      <c r="G23" s="43">
        <f>2023-2022</f>
        <v>1</v>
      </c>
      <c r="H23" s="368"/>
      <c r="I23" s="340"/>
    </row>
    <row r="24" spans="1:12">
      <c r="A24" s="94">
        <v>3</v>
      </c>
      <c r="B24" s="6" t="s">
        <v>64</v>
      </c>
      <c r="C24" s="409" t="s">
        <v>358</v>
      </c>
      <c r="D24" s="405" t="s">
        <v>245</v>
      </c>
      <c r="E24" s="9" t="s">
        <v>9</v>
      </c>
      <c r="F24" s="92">
        <v>31924</v>
      </c>
      <c r="G24" s="32">
        <f>2023-1987</f>
        <v>36</v>
      </c>
      <c r="H24" s="276" t="s">
        <v>239</v>
      </c>
      <c r="I24" s="377"/>
    </row>
    <row r="25" spans="1:12" ht="15.75" customHeight="1" thickBot="1">
      <c r="A25" s="104">
        <v>4</v>
      </c>
      <c r="B25" s="99" t="s">
        <v>567</v>
      </c>
      <c r="C25" s="410"/>
      <c r="D25" s="406"/>
      <c r="E25" s="43" t="s">
        <v>6</v>
      </c>
      <c r="F25" s="60">
        <v>44927</v>
      </c>
      <c r="G25" s="43">
        <f>2023-2023</f>
        <v>0</v>
      </c>
      <c r="H25" s="368"/>
      <c r="I25" s="340"/>
    </row>
    <row r="26" spans="1:12">
      <c r="A26" s="94">
        <v>5</v>
      </c>
      <c r="B26" s="6" t="s">
        <v>506</v>
      </c>
      <c r="C26" s="409" t="s">
        <v>568</v>
      </c>
      <c r="D26" s="405" t="s">
        <v>507</v>
      </c>
      <c r="E26" s="9" t="s">
        <v>9</v>
      </c>
      <c r="F26" s="59">
        <v>34453</v>
      </c>
      <c r="G26" s="77">
        <f>2023-1994</f>
        <v>29</v>
      </c>
      <c r="H26" s="276" t="s">
        <v>178</v>
      </c>
      <c r="I26" s="377"/>
    </row>
    <row r="27" spans="1:12" ht="14.25" customHeight="1" thickBot="1">
      <c r="A27" s="105">
        <v>6</v>
      </c>
      <c r="B27" s="98" t="s">
        <v>570</v>
      </c>
      <c r="C27" s="411"/>
      <c r="D27" s="414"/>
      <c r="E27" s="45" t="s">
        <v>5</v>
      </c>
      <c r="F27" s="51">
        <v>36588</v>
      </c>
      <c r="G27" s="45">
        <f>2023-2000</f>
        <v>23</v>
      </c>
      <c r="H27" s="277"/>
      <c r="I27" s="341"/>
    </row>
    <row r="28" spans="1:12">
      <c r="A28" s="69">
        <v>7</v>
      </c>
      <c r="B28" s="16" t="s">
        <v>92</v>
      </c>
      <c r="C28" s="412" t="s">
        <v>412</v>
      </c>
      <c r="D28" s="413" t="s">
        <v>244</v>
      </c>
      <c r="E28" s="17" t="s">
        <v>9</v>
      </c>
      <c r="F28" s="103">
        <v>31736</v>
      </c>
      <c r="G28" s="69">
        <f>2023-1986</f>
        <v>37</v>
      </c>
      <c r="H28" s="369" t="s">
        <v>179</v>
      </c>
      <c r="I28" s="415"/>
      <c r="L28" s="3" t="s">
        <v>550</v>
      </c>
    </row>
    <row r="29" spans="1:12" ht="14.4" thickBot="1">
      <c r="A29" s="106">
        <v>8</v>
      </c>
      <c r="B29" s="99" t="s">
        <v>571</v>
      </c>
      <c r="C29" s="410"/>
      <c r="D29" s="406"/>
      <c r="E29" s="43" t="s">
        <v>8</v>
      </c>
      <c r="F29" s="60">
        <v>44843</v>
      </c>
      <c r="G29" s="43">
        <f>2023-2022</f>
        <v>1</v>
      </c>
      <c r="H29" s="368"/>
      <c r="I29" s="308"/>
    </row>
    <row r="30" spans="1:12">
      <c r="A30" s="94">
        <v>9</v>
      </c>
      <c r="B30" s="6" t="s">
        <v>238</v>
      </c>
      <c r="C30" s="293" t="s">
        <v>402</v>
      </c>
      <c r="D30" s="293" t="s">
        <v>543</v>
      </c>
      <c r="E30" s="32" t="s">
        <v>9</v>
      </c>
      <c r="F30" s="92">
        <v>32914</v>
      </c>
      <c r="G30" s="32">
        <f>2023-1990</f>
        <v>33</v>
      </c>
      <c r="H30" s="276" t="s">
        <v>179</v>
      </c>
      <c r="I30" s="333"/>
    </row>
    <row r="31" spans="1:12">
      <c r="A31" s="107">
        <v>10</v>
      </c>
      <c r="B31" s="100" t="s">
        <v>573</v>
      </c>
      <c r="C31" s="309"/>
      <c r="D31" s="309"/>
      <c r="E31" s="44" t="s">
        <v>4</v>
      </c>
      <c r="F31" s="1">
        <v>23377</v>
      </c>
      <c r="G31" s="44">
        <f>2023-1964</f>
        <v>59</v>
      </c>
      <c r="H31" s="332"/>
      <c r="I31" s="334"/>
    </row>
    <row r="32" spans="1:12" ht="14.4" thickBot="1">
      <c r="A32" s="105">
        <v>11</v>
      </c>
      <c r="B32" s="98" t="s">
        <v>572</v>
      </c>
      <c r="C32" s="310"/>
      <c r="D32" s="310"/>
      <c r="E32" s="45" t="s">
        <v>7</v>
      </c>
      <c r="F32" s="51">
        <v>23163</v>
      </c>
      <c r="G32" s="45">
        <f>2023-1963</f>
        <v>60</v>
      </c>
      <c r="H32" s="277"/>
      <c r="I32" s="335"/>
    </row>
  </sheetData>
  <mergeCells count="41">
    <mergeCell ref="I30:I32"/>
    <mergeCell ref="I24:I25"/>
    <mergeCell ref="H26:H27"/>
    <mergeCell ref="D26:D27"/>
    <mergeCell ref="D24:D25"/>
    <mergeCell ref="I26:I27"/>
    <mergeCell ref="I28:I29"/>
    <mergeCell ref="C24:C25"/>
    <mergeCell ref="H24:H25"/>
    <mergeCell ref="C30:C32"/>
    <mergeCell ref="D30:D32"/>
    <mergeCell ref="H30:H32"/>
    <mergeCell ref="C26:C27"/>
    <mergeCell ref="H28:H29"/>
    <mergeCell ref="C28:C29"/>
    <mergeCell ref="D28:D29"/>
    <mergeCell ref="H12:H16"/>
    <mergeCell ref="I12:I16"/>
    <mergeCell ref="D22:D23"/>
    <mergeCell ref="C22:C23"/>
    <mergeCell ref="H22:H23"/>
    <mergeCell ref="I22:I23"/>
    <mergeCell ref="H17:H19"/>
    <mergeCell ref="I17:I19"/>
    <mergeCell ref="A21:I21"/>
    <mergeCell ref="I6:I7"/>
    <mergeCell ref="D8:D11"/>
    <mergeCell ref="H8:H11"/>
    <mergeCell ref="I8:I11"/>
    <mergeCell ref="A5:I5"/>
    <mergeCell ref="A2:H2"/>
    <mergeCell ref="A3:H3"/>
    <mergeCell ref="A4:H4"/>
    <mergeCell ref="A6:A7"/>
    <mergeCell ref="B6:B7"/>
    <mergeCell ref="C6:C7"/>
    <mergeCell ref="D6:D7"/>
    <mergeCell ref="E6:E7"/>
    <mergeCell ref="F6:F7"/>
    <mergeCell ref="G6:G7"/>
    <mergeCell ref="H6:H7"/>
  </mergeCells>
  <conditionalFormatting sqref="B12">
    <cfRule type="duplicateValues" dxfId="3" priority="2"/>
    <cfRule type="duplicateValues" dxfId="2" priority="3"/>
    <cfRule type="duplicateValues" dxfId="1" priority="4"/>
  </conditionalFormatting>
  <conditionalFormatting sqref="C12">
    <cfRule type="duplicateValues" dxfId="0" priority="1"/>
  </conditionalFormatting>
  <pageMargins left="0.19685039370078741" right="0.19685039370078741" top="0.27559055118110237" bottom="0.35433070866141736" header="0.31496062992125984" footer="0.31496062992125984"/>
  <pageSetup paperSize="9" scale="60" fitToHeight="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9F5A-F183-4168-8B12-A645AF9B87CB}">
  <sheetPr codeName="Sheet4"/>
  <dimension ref="B1:I9"/>
  <sheetViews>
    <sheetView view="pageBreakPreview" zoomScaleNormal="100" zoomScaleSheetLayoutView="100" workbookViewId="0">
      <selection activeCell="C7" sqref="C7:F9"/>
    </sheetView>
  </sheetViews>
  <sheetFormatPr defaultColWidth="9.109375" defaultRowHeight="13.8"/>
  <cols>
    <col min="1" max="1" width="5.6640625" style="3" customWidth="1"/>
    <col min="2" max="2" width="6.109375" style="2" customWidth="1"/>
    <col min="3" max="3" width="35.44140625" style="3" customWidth="1"/>
    <col min="4" max="4" width="17.109375" style="2" customWidth="1"/>
    <col min="5" max="5" width="12" style="2" customWidth="1"/>
    <col min="6" max="6" width="22.33203125" style="3" customWidth="1"/>
    <col min="7" max="8" width="9.109375" style="3"/>
    <col min="9" max="9" width="12.5546875" style="3" bestFit="1" customWidth="1"/>
    <col min="10" max="16384" width="9.109375" style="3"/>
  </cols>
  <sheetData>
    <row r="1" spans="2:9" ht="15" customHeight="1">
      <c r="F1" s="48" t="s">
        <v>15</v>
      </c>
    </row>
    <row r="2" spans="2:9" ht="15" customHeight="1">
      <c r="B2" s="392" t="s">
        <v>31</v>
      </c>
      <c r="C2" s="392"/>
      <c r="D2" s="392"/>
      <c r="E2" s="392"/>
      <c r="F2" s="392"/>
    </row>
    <row r="3" spans="2:9" ht="15" customHeight="1">
      <c r="B3" s="393" t="s">
        <v>588</v>
      </c>
      <c r="C3" s="393"/>
      <c r="D3" s="393"/>
      <c r="E3" s="393"/>
      <c r="F3" s="393"/>
    </row>
    <row r="4" spans="2:9" ht="7.5" customHeight="1" thickBot="1"/>
    <row r="5" spans="2:9" ht="30" customHeight="1" thickBot="1">
      <c r="B5" s="56" t="s">
        <v>0</v>
      </c>
      <c r="C5" s="27" t="s">
        <v>28</v>
      </c>
      <c r="D5" s="57" t="s">
        <v>1</v>
      </c>
      <c r="E5" s="27" t="s">
        <v>2</v>
      </c>
      <c r="F5" s="58" t="s">
        <v>531</v>
      </c>
    </row>
    <row r="6" spans="2:9" ht="13.5" customHeight="1">
      <c r="B6" s="52"/>
      <c r="C6" s="53"/>
      <c r="D6" s="54"/>
      <c r="E6" s="34"/>
      <c r="F6" s="55"/>
      <c r="I6" s="10">
        <f ca="1">TODAY()</f>
        <v>45841</v>
      </c>
    </row>
    <row r="7" spans="2:9" ht="15" customHeight="1">
      <c r="B7" s="31">
        <v>1</v>
      </c>
      <c r="C7" s="19" t="s">
        <v>551</v>
      </c>
      <c r="D7" s="21">
        <v>29361</v>
      </c>
      <c r="E7" s="20">
        <f t="shared" ref="E7" ca="1" si="0">DATEDIF(D7,$I$6,"Y")</f>
        <v>45</v>
      </c>
      <c r="F7" s="44" t="s">
        <v>30</v>
      </c>
    </row>
    <row r="8" spans="2:9">
      <c r="B8" s="44">
        <v>2</v>
      </c>
      <c r="C8" s="19" t="s">
        <v>559</v>
      </c>
      <c r="D8" s="68">
        <v>32058</v>
      </c>
      <c r="E8" s="102">
        <f>2023-1987</f>
        <v>36</v>
      </c>
      <c r="F8" s="44" t="s">
        <v>30</v>
      </c>
    </row>
    <row r="9" spans="2:9">
      <c r="B9" s="44">
        <v>3</v>
      </c>
      <c r="C9" s="40" t="s">
        <v>574</v>
      </c>
      <c r="D9" s="44" t="s">
        <v>577</v>
      </c>
      <c r="E9" s="44">
        <f>2023-1998</f>
        <v>25</v>
      </c>
      <c r="F9" s="44" t="s">
        <v>30</v>
      </c>
    </row>
  </sheetData>
  <mergeCells count="2">
    <mergeCell ref="B2:F2"/>
    <mergeCell ref="B3:F3"/>
  </mergeCells>
  <phoneticPr fontId="6" type="noConversion"/>
  <pageMargins left="0.70866141732283472" right="0.70866141732283472" top="0.46" bottom="0.38" header="0.31496062992125984" footer="0.31496062992125984"/>
  <pageSetup paperSize="9" scale="85" fitToHeight="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401 - K-RIDE GMI-2024 </vt:lpstr>
      <vt:lpstr>117-GPA - 2024</vt:lpstr>
      <vt:lpstr>KRIDE-NEW Addition(GMI)</vt:lpstr>
      <vt:lpstr>KRIDE New Add. (GPA)</vt:lpstr>
      <vt:lpstr>'117-GPA - 2024'!Print_Area</vt:lpstr>
      <vt:lpstr>'401 - K-RIDE GMI-2024 '!Print_Area</vt:lpstr>
      <vt:lpstr>'KRIDE New Add. (GPA)'!Print_Area</vt:lpstr>
      <vt:lpstr>'KRIDE-NEW Addition(GMI)'!Print_Area</vt:lpstr>
      <vt:lpstr>'117-GPA - 2024'!Print_Titles</vt:lpstr>
      <vt:lpstr>'401 - K-RIDE GMI-2024 '!Print_Titles</vt:lpstr>
      <vt:lpstr>'KRIDE New Add. (GPA)'!Print_Titles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2025-07-03T07:14:55Z</dcterms:modified>
</cp:coreProperties>
</file>